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snead/Downloads/"/>
    </mc:Choice>
  </mc:AlternateContent>
  <bookViews>
    <workbookView xWindow="-5200" yWindow="460" windowWidth="28460" windowHeight="16640"/>
  </bookViews>
  <sheets>
    <sheet name="Summary" sheetId="4" r:id="rId1"/>
    <sheet name="Budget" sheetId="5" r:id="rId2"/>
    <sheet name="2015 Bank Bal" sheetId="7" r:id="rId3"/>
  </sheets>
  <definedNames>
    <definedName name="_xlnm.Print_Area" localSheetId="2">'2015 Bank Bal'!$A$1:$H$36</definedName>
    <definedName name="_xlnm.Print_Area" localSheetId="1">Budget!$A$1:$H$116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5" l="1"/>
  <c r="E48" i="5"/>
  <c r="D17" i="5"/>
  <c r="E17" i="5"/>
  <c r="E16" i="5"/>
  <c r="E22" i="5"/>
  <c r="E21" i="5"/>
  <c r="D38" i="5"/>
  <c r="E38" i="5"/>
  <c r="E37" i="5"/>
  <c r="D43" i="5"/>
  <c r="E43" i="5"/>
  <c r="D44" i="5"/>
  <c r="E44" i="5"/>
  <c r="D45" i="5"/>
  <c r="E45" i="5"/>
  <c r="E42" i="5"/>
  <c r="E56" i="5"/>
  <c r="D53" i="5"/>
  <c r="E53" i="5"/>
  <c r="E55" i="5"/>
  <c r="E52" i="5"/>
  <c r="D61" i="5"/>
  <c r="E61" i="5"/>
  <c r="E63" i="5"/>
  <c r="E64" i="5"/>
  <c r="E60" i="5"/>
  <c r="D68" i="5"/>
  <c r="E68" i="5"/>
  <c r="E70" i="5"/>
  <c r="E71" i="5"/>
  <c r="E67" i="5"/>
  <c r="E80" i="5"/>
  <c r="D78" i="5"/>
  <c r="E78" i="5"/>
  <c r="E81" i="5"/>
  <c r="E77" i="5"/>
  <c r="E86" i="5"/>
  <c r="E88" i="5"/>
  <c r="E89" i="5"/>
  <c r="E85" i="5"/>
  <c r="E13" i="5"/>
  <c r="D27" i="5"/>
  <c r="E27" i="5"/>
  <c r="D28" i="5"/>
  <c r="E28" i="5"/>
  <c r="D29" i="5"/>
  <c r="E29" i="5"/>
  <c r="D30" i="5"/>
  <c r="E30" i="5"/>
  <c r="D31" i="5"/>
  <c r="E31" i="5"/>
  <c r="E26" i="5"/>
  <c r="E34" i="5"/>
  <c r="E74" i="5"/>
  <c r="E92" i="5"/>
  <c r="E103" i="5"/>
  <c r="G24" i="4"/>
  <c r="E20" i="4"/>
  <c r="G21" i="4"/>
  <c r="F6" i="4"/>
  <c r="F7" i="4"/>
  <c r="F8" i="4"/>
  <c r="F9" i="4"/>
  <c r="F10" i="4"/>
  <c r="F11" i="4"/>
  <c r="F12" i="4"/>
  <c r="F13" i="4"/>
  <c r="F14" i="4"/>
  <c r="F15" i="4"/>
  <c r="F16" i="4"/>
  <c r="F5" i="4"/>
  <c r="E21" i="4"/>
  <c r="E112" i="5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L20" i="4"/>
  <c r="L24" i="4"/>
  <c r="L22" i="4"/>
  <c r="G85" i="5"/>
  <c r="G26" i="5"/>
  <c r="G92" i="5"/>
  <c r="G77" i="5"/>
  <c r="G67" i="5"/>
  <c r="G60" i="5"/>
  <c r="G31" i="7"/>
  <c r="E31" i="7"/>
  <c r="H10" i="7"/>
  <c r="H11" i="7"/>
  <c r="H12" i="7"/>
  <c r="H13" i="7"/>
  <c r="H14" i="7"/>
  <c r="H15" i="7"/>
  <c r="H16" i="7"/>
  <c r="H17" i="7"/>
  <c r="H18" i="7"/>
  <c r="I20" i="4"/>
  <c r="I21" i="4"/>
  <c r="I22" i="4"/>
  <c r="O58" i="5"/>
  <c r="O60" i="5"/>
  <c r="O61" i="5"/>
  <c r="G52" i="5"/>
  <c r="G112" i="5"/>
  <c r="G42" i="5"/>
  <c r="G37" i="5"/>
  <c r="G21" i="5"/>
  <c r="G16" i="5"/>
  <c r="G20" i="4"/>
  <c r="F103" i="5"/>
  <c r="H103" i="5"/>
  <c r="H19" i="7"/>
  <c r="O62" i="5"/>
  <c r="O63" i="5"/>
  <c r="G103" i="5"/>
  <c r="E22" i="4"/>
  <c r="H20" i="7"/>
  <c r="H21" i="7"/>
  <c r="H22" i="7"/>
  <c r="H23" i="7"/>
  <c r="H24" i="7"/>
  <c r="H25" i="7"/>
  <c r="H26" i="7"/>
  <c r="H27" i="7"/>
  <c r="H28" i="7"/>
  <c r="H29" i="7"/>
  <c r="E105" i="5"/>
  <c r="E109" i="5"/>
  <c r="E110" i="5"/>
  <c r="G22" i="4"/>
  <c r="J21" i="4"/>
  <c r="J22" i="4"/>
  <c r="F20" i="4"/>
</calcChain>
</file>

<file path=xl/sharedStrings.xml><?xml version="1.0" encoding="utf-8"?>
<sst xmlns="http://schemas.openxmlformats.org/spreadsheetml/2006/main" count="143" uniqueCount="134">
  <si>
    <t>Field Rental</t>
  </si>
  <si>
    <t>2 weeks</t>
    <phoneticPr fontId="6" type="noConversion"/>
  </si>
  <si>
    <t>Mileage (Stanford Classic)</t>
    <phoneticPr fontId="6" type="noConversion"/>
  </si>
  <si>
    <t>Spring Practice Duration in Hours</t>
  </si>
  <si>
    <t>3 Games Coached (State Cup) - Round 1</t>
  </si>
  <si>
    <t>3 Games Coached (State Cup) - Round 2</t>
  </si>
  <si>
    <t>3 Games Coached (State Cup) - Round 3/4/5</t>
  </si>
  <si>
    <t>Player Evaluations</t>
  </si>
  <si>
    <t>Total Team Income Expected</t>
  </si>
  <si>
    <t>Due</t>
  </si>
  <si>
    <t>Paid</t>
  </si>
  <si>
    <t>Total Budget</t>
  </si>
  <si>
    <t>Accommodations (Stanford Classic)</t>
    <phoneticPr fontId="6" type="noConversion"/>
  </si>
  <si>
    <t>$</t>
  </si>
  <si>
    <t>2 weeks</t>
  </si>
  <si>
    <t>Game Duration in Hours</t>
  </si>
  <si>
    <t>Practice Duration in Hours</t>
  </si>
  <si>
    <t>League Fees</t>
  </si>
  <si>
    <t>Registration</t>
  </si>
  <si>
    <t>Mileage (State Cup)</t>
  </si>
  <si>
    <t>Registration (State Cup)</t>
  </si>
  <si>
    <t>Miscellaneous (State Cup)</t>
  </si>
  <si>
    <t>Coach Gift</t>
  </si>
  <si>
    <t>TeamSnap</t>
  </si>
  <si>
    <t>First Aid Kit</t>
  </si>
  <si>
    <t>Manager Gift</t>
  </si>
  <si>
    <t>Number</t>
  </si>
  <si>
    <t>BUDGETED</t>
  </si>
  <si>
    <t>ACTUAL</t>
  </si>
  <si>
    <t>Accommodations (State Cup)</t>
  </si>
  <si>
    <t>DEFICIT /SURPLUS</t>
  </si>
  <si>
    <t>Supplies/Gifts/Miscellaneous Costs</t>
  </si>
  <si>
    <t>Total Per Player Budgeted Cost</t>
  </si>
  <si>
    <t>Total Team Expenses</t>
  </si>
  <si>
    <t xml:space="preserve">Team Surplus(+) or Deficit(-) </t>
  </si>
  <si>
    <t xml:space="preserve">Per Player Surplus(+) or Deficit(-) </t>
  </si>
  <si>
    <t>Mileage Reimbursement Rate</t>
  </si>
  <si>
    <t>Hotel Reimbursement Rate</t>
  </si>
  <si>
    <t>Number of Players on the Team</t>
  </si>
  <si>
    <t>Trainer Hourly Rate</t>
  </si>
  <si>
    <t>Payment 1</t>
  </si>
  <si>
    <t>Payment 2</t>
  </si>
  <si>
    <t>Date</t>
  </si>
  <si>
    <t>Amount</t>
  </si>
  <si>
    <t>Payment 3</t>
  </si>
  <si>
    <t>Total</t>
  </si>
  <si>
    <t>Player First</t>
  </si>
  <si>
    <t>Player Last</t>
  </si>
  <si>
    <t>Mom</t>
  </si>
  <si>
    <t>Mom's Email</t>
  </si>
  <si>
    <t>Dad</t>
  </si>
  <si>
    <t>Dad's Email</t>
  </si>
  <si>
    <t>#</t>
  </si>
  <si>
    <t>Total Payments Received</t>
  </si>
  <si>
    <t>Total Payments Budgeted</t>
  </si>
  <si>
    <t>Deficit/Surplus</t>
  </si>
  <si>
    <t>August Camp</t>
  </si>
  <si>
    <t>Tournament Fees (State Cup)</t>
  </si>
  <si>
    <t>Total Budgeted Payroll</t>
  </si>
  <si>
    <t>Coppa D'Oro</t>
  </si>
  <si>
    <t xml:space="preserve">4 Games Coached </t>
  </si>
  <si>
    <t>reimbursed 12/8</t>
  </si>
  <si>
    <t>8 players</t>
  </si>
  <si>
    <t>12 players</t>
  </si>
  <si>
    <t xml:space="preserve"> - 4 players not in tourney get this first and then split what's left</t>
  </si>
  <si>
    <t>Refunded</t>
  </si>
  <si>
    <t>to Team</t>
  </si>
  <si>
    <t>End of Season</t>
  </si>
  <si>
    <t>Refund</t>
  </si>
  <si>
    <t>Total Spent</t>
  </si>
  <si>
    <t>Actual Surplus</t>
  </si>
  <si>
    <t>Average per Player Cost</t>
  </si>
  <si>
    <t>Analysis Of Transactions</t>
  </si>
  <si>
    <t>Description</t>
  </si>
  <si>
    <t>Ck No</t>
  </si>
  <si>
    <t>Deposits</t>
  </si>
  <si>
    <t>Withdrawals</t>
  </si>
  <si>
    <t>Balance</t>
  </si>
  <si>
    <t>Beginning Balance</t>
  </si>
  <si>
    <t>TOTALS</t>
  </si>
  <si>
    <t>Notes</t>
  </si>
  <si>
    <t>November (9 practices)</t>
  </si>
  <si>
    <t>Tryouts (in hours)</t>
  </si>
  <si>
    <t xml:space="preserve">Spring Training Fees </t>
  </si>
  <si>
    <t>Training Fees (for 1.5hr practices)</t>
  </si>
  <si>
    <t>Goalie Coaching Fees (in hours)</t>
  </si>
  <si>
    <t>December (3 practices)</t>
  </si>
  <si>
    <t>Coaching Fees - 2 weeks (10 days x 3 hr)</t>
  </si>
  <si>
    <t>10 Games Coached (in hours)</t>
  </si>
  <si>
    <t>TBD:</t>
  </si>
  <si>
    <t>Coaching Fees - (for 10 sessions in hours)</t>
  </si>
  <si>
    <t>Balls</t>
  </si>
  <si>
    <r>
      <t>Parties, Etc. (</t>
    </r>
    <r>
      <rPr>
        <b/>
        <sz val="11"/>
        <color theme="1"/>
        <rFont val="Calibri"/>
        <family val="2"/>
        <scheme val="minor"/>
      </rPr>
      <t>PLUG</t>
    </r>
    <r>
      <rPr>
        <sz val="11"/>
        <color theme="1"/>
        <rFont val="Calibri"/>
        <family val="2"/>
        <scheme val="minor"/>
      </rPr>
      <t>)</t>
    </r>
  </si>
  <si>
    <t>For the Period June 1, 2016 To December 31, 2016</t>
  </si>
  <si>
    <t>Pinnies, Etc.</t>
  </si>
  <si>
    <t>August (6 practices)</t>
  </si>
  <si>
    <t xml:space="preserve">September (8 practices) </t>
  </si>
  <si>
    <t xml:space="preserve">October (10 practices) </t>
  </si>
  <si>
    <t>4 Games Coached (August Tourney)</t>
  </si>
  <si>
    <r>
      <t xml:space="preserve">Tourney Fees </t>
    </r>
    <r>
      <rPr>
        <sz val="11"/>
        <color indexed="8"/>
        <rFont val="Calibri"/>
        <family val="2"/>
      </rPr>
      <t>(August Tourney)</t>
    </r>
  </si>
  <si>
    <t>Registration (August Tourney)</t>
  </si>
  <si>
    <t>Accommodations (August Tourney)</t>
  </si>
  <si>
    <t>Mileage (August Tourney)</t>
  </si>
  <si>
    <t>Miscellaneous (August Tourney)</t>
  </si>
  <si>
    <r>
      <t>Tourney Fees</t>
    </r>
    <r>
      <rPr>
        <sz val="11"/>
        <color indexed="8"/>
        <rFont val="Calibri"/>
        <family val="2"/>
      </rPr>
      <t xml:space="preserve"> (Labor Day Tourney)</t>
    </r>
  </si>
  <si>
    <t>4 Games Coached (Labor Day Tourney)</t>
  </si>
  <si>
    <t>Registration (Labor Day Tourney)</t>
  </si>
  <si>
    <t>Accommodations (Labor Day Tourney)</t>
  </si>
  <si>
    <t>Mileage (Labor Day Tourney)</t>
  </si>
  <si>
    <t>Miscellaneous (Labor Day Tourney)</t>
  </si>
  <si>
    <t>Tourney Fees (October Boo Fest)</t>
  </si>
  <si>
    <t>4 Games Coached (October Boo Fest)</t>
  </si>
  <si>
    <t>Registration (October Boo Fest)</t>
  </si>
  <si>
    <t>Accommodations (October Boo Fest)</t>
  </si>
  <si>
    <t>Mileage (October Boo Fest)</t>
  </si>
  <si>
    <t>Miscellaneous (October Boo Fest)</t>
  </si>
  <si>
    <t>Tourney Fees (Optional December Tourney)</t>
  </si>
  <si>
    <t>4 Games Coached (Optional December Tourney)</t>
  </si>
  <si>
    <t>Registration (Optional December Tourney)</t>
  </si>
  <si>
    <t>Accommodations (Optional December Tourney)</t>
  </si>
  <si>
    <t>Mileage (Optional December Tourney)</t>
  </si>
  <si>
    <t>Miscellaneous (Optional December Tourney)</t>
  </si>
  <si>
    <t>Key Budget Assumptions (Adjust as Required)</t>
  </si>
  <si>
    <t>Costumes</t>
  </si>
  <si>
    <t>Canopy/Bench</t>
  </si>
  <si>
    <t>(total of all requested payments)</t>
  </si>
  <si>
    <r>
      <t>Tourney Fees</t>
    </r>
    <r>
      <rPr>
        <sz val="11"/>
        <color indexed="8"/>
        <rFont val="Calibri"/>
        <family val="2"/>
      </rPr>
      <t xml:space="preserve"> (End of September Tourney)</t>
    </r>
  </si>
  <si>
    <t>4 Games Coached (End of September Tourney)</t>
  </si>
  <si>
    <t>Registration (End of September Tourney)</t>
  </si>
  <si>
    <t>Accommodations (End of September Tourney)</t>
  </si>
  <si>
    <t>Mileage (End of September Tourney)</t>
  </si>
  <si>
    <t>Miscellaneous (End of September Tourney)</t>
  </si>
  <si>
    <t>MVSC ROCKERS/FUSION</t>
  </si>
  <si>
    <t>Bank Checking Account #TBD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</si>
</sst>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;[Red]&quot;$&quot;#,##0.00"/>
    <numFmt numFmtId="167" formatCode="mm/dd/yy;@"/>
    <numFmt numFmtId="168" formatCode="&quot;$&quot;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Fill="1" applyBorder="1"/>
    <xf numFmtId="0" fontId="0" fillId="0" borderId="10" xfId="0" applyBorder="1"/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11" xfId="0" applyFont="1" applyBorder="1" applyAlignment="1">
      <alignment horizontal="center"/>
    </xf>
    <xf numFmtId="164" fontId="1" fillId="0" borderId="11" xfId="0" applyNumberFormat="1" applyFont="1" applyFill="1" applyBorder="1"/>
    <xf numFmtId="0" fontId="1" fillId="0" borderId="12" xfId="0" applyFont="1" applyBorder="1" applyAlignment="1">
      <alignment horizontal="right"/>
    </xf>
    <xf numFmtId="164" fontId="1" fillId="0" borderId="12" xfId="0" applyNumberFormat="1" applyFont="1" applyBorder="1"/>
    <xf numFmtId="0" fontId="3" fillId="2" borderId="0" xfId="0" applyFont="1" applyFill="1"/>
    <xf numFmtId="0" fontId="4" fillId="0" borderId="0" xfId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1" fillId="0" borderId="13" xfId="0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0" fontId="1" fillId="0" borderId="2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6" fontId="1" fillId="0" borderId="21" xfId="0" applyNumberFormat="1" applyFont="1" applyBorder="1"/>
    <xf numFmtId="6" fontId="1" fillId="0" borderId="22" xfId="0" applyNumberFormat="1" applyFont="1" applyBorder="1"/>
    <xf numFmtId="6" fontId="1" fillId="0" borderId="24" xfId="0" applyNumberFormat="1" applyFont="1" applyBorder="1"/>
    <xf numFmtId="0" fontId="0" fillId="3" borderId="20" xfId="0" applyFill="1" applyBorder="1"/>
    <xf numFmtId="0" fontId="0" fillId="3" borderId="22" xfId="0" applyFill="1" applyBorder="1"/>
    <xf numFmtId="0" fontId="1" fillId="3" borderId="21" xfId="0" applyFont="1" applyFill="1" applyBorder="1" applyAlignment="1">
      <alignment horizontal="right"/>
    </xf>
    <xf numFmtId="0" fontId="0" fillId="2" borderId="20" xfId="0" applyFill="1" applyBorder="1"/>
    <xf numFmtId="0" fontId="0" fillId="2" borderId="22" xfId="0" applyFill="1" applyBorder="1"/>
    <xf numFmtId="0" fontId="1" fillId="2" borderId="21" xfId="0" applyFont="1" applyFill="1" applyBorder="1" applyAlignment="1">
      <alignment horizontal="right"/>
    </xf>
    <xf numFmtId="6" fontId="1" fillId="2" borderId="21" xfId="0" applyNumberFormat="1" applyFont="1" applyFill="1" applyBorder="1"/>
    <xf numFmtId="6" fontId="1" fillId="2" borderId="22" xfId="0" applyNumberFormat="1" applyFont="1" applyFill="1" applyBorder="1"/>
    <xf numFmtId="6" fontId="1" fillId="2" borderId="24" xfId="0" applyNumberFormat="1" applyFont="1" applyFill="1" applyBorder="1"/>
    <xf numFmtId="0" fontId="1" fillId="5" borderId="0" xfId="0" applyFont="1" applyFill="1"/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44" fontId="0" fillId="0" borderId="18" xfId="2" applyFont="1" applyBorder="1"/>
    <xf numFmtId="44" fontId="0" fillId="0" borderId="19" xfId="2" applyFont="1" applyBorder="1"/>
    <xf numFmtId="44" fontId="0" fillId="0" borderId="1" xfId="0" applyNumberFormat="1" applyBorder="1"/>
    <xf numFmtId="42" fontId="0" fillId="0" borderId="0" xfId="2" applyNumberFormat="1" applyFont="1"/>
    <xf numFmtId="42" fontId="1" fillId="2" borderId="21" xfId="0" applyNumberFormat="1" applyFont="1" applyFill="1" applyBorder="1"/>
    <xf numFmtId="0" fontId="1" fillId="0" borderId="0" xfId="0" applyFont="1" applyBorder="1" applyAlignment="1">
      <alignment horizontal="center"/>
    </xf>
    <xf numFmtId="6" fontId="0" fillId="0" borderId="0" xfId="0" applyNumberFormat="1" applyBorder="1"/>
    <xf numFmtId="6" fontId="1" fillId="3" borderId="0" xfId="0" applyNumberFormat="1" applyFont="1" applyFill="1" applyBorder="1"/>
    <xf numFmtId="6" fontId="1" fillId="2" borderId="0" xfId="0" applyNumberFormat="1" applyFont="1" applyFill="1" applyBorder="1"/>
    <xf numFmtId="6" fontId="1" fillId="0" borderId="0" xfId="0" applyNumberFormat="1" applyFont="1" applyBorder="1"/>
    <xf numFmtId="6" fontId="1" fillId="2" borderId="25" xfId="0" applyNumberFormat="1" applyFont="1" applyFill="1" applyBorder="1"/>
    <xf numFmtId="165" fontId="0" fillId="0" borderId="0" xfId="0" applyNumberFormat="1" applyBorder="1"/>
    <xf numFmtId="0" fontId="0" fillId="0" borderId="0" xfId="0" applyFill="1"/>
    <xf numFmtId="166" fontId="0" fillId="0" borderId="0" xfId="0" applyNumberFormat="1" applyFill="1"/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4" fontId="9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39" fontId="9" fillId="0" borderId="0" xfId="0" applyNumberFormat="1" applyFont="1" applyAlignment="1"/>
    <xf numFmtId="4" fontId="8" fillId="0" borderId="0" xfId="0" applyNumberFormat="1" applyFont="1" applyAlignment="1"/>
    <xf numFmtId="39" fontId="9" fillId="0" borderId="28" xfId="0" applyNumberFormat="1" applyFont="1" applyBorder="1" applyAlignment="1"/>
    <xf numFmtId="0" fontId="8" fillId="0" borderId="0" xfId="0" applyNumberFormat="1" applyFont="1" applyAlignment="1"/>
    <xf numFmtId="39" fontId="8" fillId="0" borderId="0" xfId="0" applyNumberFormat="1" applyFont="1" applyAlignment="1"/>
    <xf numFmtId="39" fontId="9" fillId="0" borderId="29" xfId="0" applyNumberFormat="1" applyFont="1" applyBorder="1" applyAlignment="1"/>
    <xf numFmtId="0" fontId="1" fillId="0" borderId="14" xfId="0" applyFont="1" applyBorder="1"/>
    <xf numFmtId="0" fontId="0" fillId="0" borderId="0" xfId="0" applyFont="1"/>
    <xf numFmtId="165" fontId="3" fillId="2" borderId="0" xfId="0" applyNumberFormat="1" applyFont="1" applyFill="1"/>
    <xf numFmtId="164" fontId="3" fillId="2" borderId="0" xfId="0" applyNumberFormat="1" applyFont="1" applyFill="1"/>
    <xf numFmtId="0" fontId="0" fillId="0" borderId="11" xfId="0" applyFont="1" applyBorder="1" applyAlignment="1">
      <alignment horizontal="center"/>
    </xf>
    <xf numFmtId="0" fontId="0" fillId="2" borderId="8" xfId="0" applyFont="1" applyFill="1" applyBorder="1"/>
    <xf numFmtId="0" fontId="0" fillId="4" borderId="7" xfId="0" applyFont="1" applyFill="1" applyBorder="1" applyAlignment="1">
      <alignment horizontal="center"/>
    </xf>
    <xf numFmtId="164" fontId="0" fillId="2" borderId="7" xfId="0" applyNumberFormat="1" applyFont="1" applyFill="1" applyBorder="1"/>
    <xf numFmtId="164" fontId="0" fillId="0" borderId="11" xfId="0" applyNumberFormat="1" applyFont="1" applyBorder="1"/>
    <xf numFmtId="164" fontId="0" fillId="2" borderId="12" xfId="0" applyNumberFormat="1" applyFont="1" applyFill="1" applyBorder="1"/>
    <xf numFmtId="0" fontId="0" fillId="0" borderId="10" xfId="0" applyFont="1" applyBorder="1"/>
    <xf numFmtId="0" fontId="0" fillId="0" borderId="9" xfId="0" applyFont="1" applyBorder="1" applyAlignment="1">
      <alignment horizontal="center"/>
    </xf>
    <xf numFmtId="164" fontId="0" fillId="0" borderId="9" xfId="0" applyNumberFormat="1" applyFont="1" applyBorder="1"/>
    <xf numFmtId="164" fontId="0" fillId="0" borderId="9" xfId="0" applyNumberFormat="1" applyFont="1" applyFill="1" applyBorder="1"/>
    <xf numFmtId="0" fontId="0" fillId="0" borderId="3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horizontal="left"/>
    </xf>
    <xf numFmtId="0" fontId="0" fillId="0" borderId="3" xfId="0" applyFont="1" applyBorder="1" applyAlignment="1">
      <alignment horizontal="right"/>
    </xf>
    <xf numFmtId="0" fontId="0" fillId="0" borderId="1" xfId="0" applyFont="1" applyBorder="1"/>
    <xf numFmtId="164" fontId="0" fillId="6" borderId="9" xfId="0" applyNumberFormat="1" applyFont="1" applyFill="1" applyBorder="1"/>
    <xf numFmtId="0" fontId="1" fillId="4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0" borderId="11" xfId="0" applyNumberFormat="1" applyFont="1" applyBorder="1"/>
    <xf numFmtId="0" fontId="1" fillId="2" borderId="7" xfId="0" applyFont="1" applyFill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164" fontId="1" fillId="0" borderId="9" xfId="0" applyNumberFormat="1" applyFont="1" applyFill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/>
    <xf numFmtId="0" fontId="1" fillId="0" borderId="11" xfId="0" applyFont="1" applyFill="1" applyBorder="1" applyAlignment="1">
      <alignment horizontal="center"/>
    </xf>
    <xf numFmtId="0" fontId="1" fillId="0" borderId="0" xfId="0" applyFont="1" applyBorder="1"/>
    <xf numFmtId="0" fontId="1" fillId="4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1" fillId="0" borderId="1" xfId="0" applyFont="1" applyBorder="1"/>
    <xf numFmtId="164" fontId="1" fillId="6" borderId="9" xfId="0" applyNumberFormat="1" applyFont="1" applyFill="1" applyBorder="1"/>
    <xf numFmtId="0" fontId="1" fillId="0" borderId="0" xfId="0" applyFont="1" applyAlignment="1">
      <alignment horizontal="right" indent="4"/>
    </xf>
    <xf numFmtId="165" fontId="1" fillId="0" borderId="0" xfId="0" applyNumberFormat="1" applyFont="1"/>
    <xf numFmtId="0" fontId="0" fillId="0" borderId="14" xfId="0" applyFont="1" applyBorder="1"/>
    <xf numFmtId="0" fontId="1" fillId="0" borderId="3" xfId="0" applyFont="1" applyBorder="1" applyAlignment="1">
      <alignment horizontal="center"/>
    </xf>
    <xf numFmtId="168" fontId="3" fillId="2" borderId="0" xfId="0" applyNumberFormat="1" applyFont="1" applyFill="1"/>
    <xf numFmtId="44" fontId="1" fillId="0" borderId="18" xfId="2" applyFont="1" applyBorder="1"/>
    <xf numFmtId="6" fontId="1" fillId="0" borderId="25" xfId="0" applyNumberFormat="1" applyFont="1" applyBorder="1"/>
    <xf numFmtId="165" fontId="1" fillId="0" borderId="27" xfId="0" applyNumberFormat="1" applyFont="1" applyBorder="1"/>
    <xf numFmtId="2" fontId="3" fillId="2" borderId="0" xfId="0" applyNumberFormat="1" applyFont="1" applyFill="1"/>
    <xf numFmtId="0" fontId="0" fillId="6" borderId="10" xfId="0" applyFont="1" applyFill="1" applyBorder="1"/>
    <xf numFmtId="167" fontId="8" fillId="0" borderId="0" xfId="0" applyNumberFormat="1" applyFont="1" applyAlignment="1">
      <alignment horizontal="center"/>
    </xf>
    <xf numFmtId="0" fontId="0" fillId="0" borderId="13" xfId="0" applyFont="1" applyBorder="1"/>
    <xf numFmtId="0" fontId="0" fillId="0" borderId="0" xfId="0" applyBorder="1"/>
    <xf numFmtId="165" fontId="1" fillId="0" borderId="30" xfId="0" applyNumberFormat="1" applyFont="1" applyBorder="1"/>
    <xf numFmtId="0" fontId="0" fillId="3" borderId="31" xfId="0" applyFill="1" applyBorder="1"/>
    <xf numFmtId="6" fontId="1" fillId="3" borderId="32" xfId="0" applyNumberFormat="1" applyFont="1" applyFill="1" applyBorder="1"/>
    <xf numFmtId="6" fontId="1" fillId="3" borderId="33" xfId="0" applyNumberFormat="1" applyFont="1" applyFill="1" applyBorder="1"/>
    <xf numFmtId="6" fontId="1" fillId="3" borderId="34" xfId="0" applyNumberFormat="1" applyFont="1" applyFill="1" applyBorder="1"/>
    <xf numFmtId="165" fontId="1" fillId="0" borderId="35" xfId="0" applyNumberFormat="1" applyFont="1" applyBorder="1"/>
    <xf numFmtId="164" fontId="0" fillId="6" borderId="2" xfId="0" applyNumberFormat="1" applyFont="1" applyFill="1" applyBorder="1"/>
    <xf numFmtId="44" fontId="1" fillId="0" borderId="1" xfId="2" applyNumberFormat="1" applyFont="1" applyBorder="1"/>
    <xf numFmtId="164" fontId="0" fillId="6" borderId="11" xfId="0" applyNumberFormat="1" applyFont="1" applyFill="1" applyBorder="1"/>
    <xf numFmtId="164" fontId="1" fillId="6" borderId="0" xfId="0" applyNumberFormat="1" applyFont="1" applyFill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0" xfId="0" applyFont="1" applyFill="1" applyAlignment="1">
      <alignment horizontal="left"/>
    </xf>
  </cellXfs>
  <cellStyles count="9">
    <cellStyle name="Currency" xfId="2" builtinId="4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P25"/>
  <sheetViews>
    <sheetView showGridLines="0" tabSelected="1" zoomScale="150" workbookViewId="0">
      <pane ySplit="4" topLeftCell="A5" activePane="bottomLeft" state="frozen"/>
      <selection pane="bottomLeft" activeCell="F16" sqref="F16"/>
    </sheetView>
  </sheetViews>
  <sheetFormatPr baseColWidth="10" defaultColWidth="8.83203125" defaultRowHeight="15" x14ac:dyDescent="0.2"/>
  <cols>
    <col min="1" max="1" width="3" bestFit="1" customWidth="1"/>
    <col min="2" max="3" width="14.83203125" customWidth="1"/>
    <col min="4" max="4" width="10.1640625" bestFit="1" customWidth="1"/>
    <col min="5" max="5" width="9.83203125" bestFit="1" customWidth="1"/>
    <col min="6" max="6" width="10.83203125" bestFit="1" customWidth="1"/>
    <col min="7" max="7" width="11.1640625" customWidth="1"/>
    <col min="8" max="9" width="8.83203125" hidden="1" customWidth="1"/>
    <col min="11" max="11" width="12" bestFit="1" customWidth="1"/>
    <col min="12" max="12" width="12" customWidth="1"/>
    <col min="13" max="13" width="16" bestFit="1" customWidth="1"/>
    <col min="14" max="14" width="27.1640625" bestFit="1" customWidth="1"/>
    <col min="15" max="15" width="15.1640625" bestFit="1" customWidth="1"/>
    <col min="16" max="16" width="25.83203125" bestFit="1" customWidth="1"/>
  </cols>
  <sheetData>
    <row r="2" spans="1:16" ht="16" thickBot="1" x14ac:dyDescent="0.25"/>
    <row r="3" spans="1:16" x14ac:dyDescent="0.2">
      <c r="D3" s="140" t="s">
        <v>40</v>
      </c>
      <c r="E3" s="141"/>
      <c r="F3" s="140" t="s">
        <v>41</v>
      </c>
      <c r="G3" s="141"/>
      <c r="H3" s="140" t="s">
        <v>44</v>
      </c>
      <c r="I3" s="142"/>
      <c r="J3" s="23" t="s">
        <v>45</v>
      </c>
      <c r="K3" s="23" t="s">
        <v>67</v>
      </c>
      <c r="L3" s="49"/>
    </row>
    <row r="4" spans="1:16" ht="16" thickBot="1" x14ac:dyDescent="0.25">
      <c r="A4" s="20" t="s">
        <v>52</v>
      </c>
      <c r="B4" s="17" t="s">
        <v>46</v>
      </c>
      <c r="C4" s="17" t="s">
        <v>47</v>
      </c>
      <c r="D4" s="120" t="s">
        <v>9</v>
      </c>
      <c r="E4" s="25" t="s">
        <v>10</v>
      </c>
      <c r="F4" s="120" t="s">
        <v>9</v>
      </c>
      <c r="G4" s="25" t="s">
        <v>43</v>
      </c>
      <c r="H4" s="24" t="s">
        <v>42</v>
      </c>
      <c r="I4" s="26" t="s">
        <v>43</v>
      </c>
      <c r="J4" s="27" t="s">
        <v>43</v>
      </c>
      <c r="K4" s="27" t="s">
        <v>68</v>
      </c>
      <c r="L4" s="26"/>
      <c r="M4" s="17" t="s">
        <v>48</v>
      </c>
      <c r="N4" s="17" t="s">
        <v>49</v>
      </c>
      <c r="O4" s="17" t="s">
        <v>50</v>
      </c>
      <c r="P4" s="17" t="s">
        <v>51</v>
      </c>
    </row>
    <row r="5" spans="1:16" x14ac:dyDescent="0.2">
      <c r="A5">
        <v>1</v>
      </c>
      <c r="B5" s="79"/>
      <c r="C5" s="79"/>
      <c r="D5" s="46">
        <v>750</v>
      </c>
      <c r="E5" s="44"/>
      <c r="F5" s="137">
        <f>($G$21/Budget!$D$3)-E5-G5</f>
        <v>1784.8958333333333</v>
      </c>
      <c r="G5" s="122">
        <v>0</v>
      </c>
      <c r="H5" s="115"/>
      <c r="I5" s="110"/>
      <c r="J5" s="123">
        <f t="shared" ref="J5:J19" si="0">SUM(E5+G5+I5)</f>
        <v>0</v>
      </c>
      <c r="K5" s="124">
        <v>0</v>
      </c>
      <c r="L5" s="55"/>
      <c r="N5" s="16"/>
      <c r="P5" s="16"/>
    </row>
    <row r="6" spans="1:16" x14ac:dyDescent="0.2">
      <c r="A6">
        <v>2</v>
      </c>
      <c r="B6" s="119"/>
      <c r="C6" s="119"/>
      <c r="D6" s="46">
        <v>750</v>
      </c>
      <c r="E6" s="45"/>
      <c r="F6" s="137">
        <f>($G$21/Budget!$D$3)-E6-G6</f>
        <v>1784.8958333333333</v>
      </c>
      <c r="G6" s="122">
        <v>0</v>
      </c>
      <c r="H6" s="104"/>
      <c r="I6" s="78"/>
      <c r="J6" s="123">
        <f t="shared" si="0"/>
        <v>0</v>
      </c>
      <c r="K6" s="124">
        <v>0</v>
      </c>
      <c r="L6" s="55"/>
      <c r="M6" s="19"/>
      <c r="N6" s="19"/>
      <c r="O6" s="19"/>
      <c r="P6" s="19"/>
    </row>
    <row r="7" spans="1:16" x14ac:dyDescent="0.2">
      <c r="A7">
        <v>3</v>
      </c>
      <c r="B7" s="119"/>
      <c r="C7" s="119"/>
      <c r="D7" s="46">
        <v>750</v>
      </c>
      <c r="E7" s="45"/>
      <c r="F7" s="137">
        <f>($G$21/Budget!$D$3)-E7-G7</f>
        <v>1784.8958333333333</v>
      </c>
      <c r="G7" s="122">
        <v>0</v>
      </c>
      <c r="H7" s="6"/>
      <c r="I7" s="19"/>
      <c r="J7" s="123">
        <f t="shared" si="0"/>
        <v>0</v>
      </c>
      <c r="K7" s="124">
        <v>0</v>
      </c>
      <c r="L7" s="55"/>
      <c r="M7" s="19"/>
      <c r="N7" s="19"/>
      <c r="O7" s="19"/>
      <c r="P7" s="19"/>
    </row>
    <row r="8" spans="1:16" x14ac:dyDescent="0.2">
      <c r="A8">
        <v>4</v>
      </c>
      <c r="B8" s="119"/>
      <c r="C8" s="119"/>
      <c r="D8" s="46">
        <v>750</v>
      </c>
      <c r="E8" s="45"/>
      <c r="F8" s="137">
        <f>($G$21/Budget!$D$3)-E8-G8</f>
        <v>1784.8958333333333</v>
      </c>
      <c r="G8" s="122">
        <v>0</v>
      </c>
      <c r="H8" s="104"/>
      <c r="I8" s="78"/>
      <c r="J8" s="123">
        <f t="shared" si="0"/>
        <v>0</v>
      </c>
      <c r="K8" s="124">
        <v>0</v>
      </c>
      <c r="L8" s="55"/>
      <c r="M8" s="19"/>
      <c r="N8" s="19"/>
      <c r="O8" s="19"/>
      <c r="P8" s="19"/>
    </row>
    <row r="9" spans="1:16" x14ac:dyDescent="0.2">
      <c r="A9">
        <v>5</v>
      </c>
      <c r="B9" s="119"/>
      <c r="C9" s="119"/>
      <c r="D9" s="46">
        <v>750</v>
      </c>
      <c r="E9" s="45"/>
      <c r="F9" s="137">
        <f>($G$21/Budget!$D$3)-E9-G9</f>
        <v>1784.8958333333333</v>
      </c>
      <c r="G9" s="122">
        <v>0</v>
      </c>
      <c r="H9" s="104"/>
      <c r="I9" s="78"/>
      <c r="J9" s="123">
        <f t="shared" si="0"/>
        <v>0</v>
      </c>
      <c r="K9" s="124">
        <v>0</v>
      </c>
      <c r="L9" s="55"/>
      <c r="M9" s="19"/>
      <c r="N9" s="19"/>
      <c r="O9" s="19"/>
      <c r="P9" s="19"/>
    </row>
    <row r="10" spans="1:16" x14ac:dyDescent="0.2">
      <c r="A10">
        <v>6</v>
      </c>
      <c r="B10" s="119"/>
      <c r="C10" s="119"/>
      <c r="D10" s="46">
        <v>750</v>
      </c>
      <c r="E10" s="45"/>
      <c r="F10" s="137">
        <f>($G$21/Budget!$D$3)-E10-G10</f>
        <v>1784.8958333333333</v>
      </c>
      <c r="G10" s="122">
        <v>0</v>
      </c>
      <c r="H10" s="104"/>
      <c r="I10" s="78"/>
      <c r="J10" s="123">
        <f t="shared" si="0"/>
        <v>0</v>
      </c>
      <c r="K10" s="124">
        <v>0</v>
      </c>
      <c r="L10" s="55"/>
      <c r="M10" s="19"/>
      <c r="N10" s="19"/>
      <c r="O10" s="19"/>
      <c r="P10" s="19"/>
    </row>
    <row r="11" spans="1:16" x14ac:dyDescent="0.2">
      <c r="A11">
        <v>7</v>
      </c>
      <c r="B11" s="119"/>
      <c r="C11" s="119"/>
      <c r="D11" s="46">
        <v>750</v>
      </c>
      <c r="E11" s="45"/>
      <c r="F11" s="137">
        <f>($G$21/Budget!$D$3)-E11-G11</f>
        <v>1784.8958333333333</v>
      </c>
      <c r="G11" s="122">
        <v>0</v>
      </c>
      <c r="H11" s="104"/>
      <c r="I11" s="78"/>
      <c r="J11" s="123">
        <f t="shared" si="0"/>
        <v>0</v>
      </c>
      <c r="K11" s="124">
        <v>0</v>
      </c>
      <c r="L11" s="55"/>
      <c r="M11" s="19"/>
      <c r="N11" s="19"/>
      <c r="O11" s="19"/>
      <c r="P11" s="19"/>
    </row>
    <row r="12" spans="1:16" x14ac:dyDescent="0.2">
      <c r="A12">
        <v>8</v>
      </c>
      <c r="B12" s="119"/>
      <c r="C12" s="119"/>
      <c r="D12" s="46">
        <v>750</v>
      </c>
      <c r="E12" s="45"/>
      <c r="F12" s="137">
        <f>($G$21/Budget!$D$3)-E12-G12</f>
        <v>1784.8958333333333</v>
      </c>
      <c r="G12" s="122">
        <v>0</v>
      </c>
      <c r="H12" s="104"/>
      <c r="I12" s="78"/>
      <c r="J12" s="123">
        <f t="shared" si="0"/>
        <v>0</v>
      </c>
      <c r="K12" s="124">
        <v>0</v>
      </c>
      <c r="L12" s="55"/>
      <c r="M12" s="19"/>
      <c r="N12" s="19"/>
      <c r="O12" s="19"/>
      <c r="P12" s="19"/>
    </row>
    <row r="13" spans="1:16" x14ac:dyDescent="0.2">
      <c r="A13">
        <v>9</v>
      </c>
      <c r="B13" s="119"/>
      <c r="C13" s="119"/>
      <c r="D13" s="46">
        <v>750</v>
      </c>
      <c r="E13" s="45"/>
      <c r="F13" s="137">
        <f>($G$21/Budget!$D$3)-E13-G13</f>
        <v>1784.8958333333333</v>
      </c>
      <c r="G13" s="122">
        <v>0</v>
      </c>
      <c r="H13" s="104"/>
      <c r="I13" s="78"/>
      <c r="J13" s="123">
        <f t="shared" si="0"/>
        <v>0</v>
      </c>
      <c r="K13" s="124">
        <v>0</v>
      </c>
      <c r="L13" s="55"/>
      <c r="M13" s="19"/>
      <c r="N13" s="19"/>
      <c r="O13" s="19"/>
      <c r="P13" s="19"/>
    </row>
    <row r="14" spans="1:16" x14ac:dyDescent="0.2">
      <c r="A14">
        <v>10</v>
      </c>
      <c r="B14" s="119"/>
      <c r="C14" s="119"/>
      <c r="D14" s="46">
        <v>750</v>
      </c>
      <c r="E14" s="45"/>
      <c r="F14" s="137">
        <f>($G$21/Budget!$D$3)-E14-G14</f>
        <v>1784.8958333333333</v>
      </c>
      <c r="G14" s="122">
        <v>0</v>
      </c>
      <c r="H14" s="104"/>
      <c r="I14" s="78"/>
      <c r="J14" s="123">
        <f t="shared" si="0"/>
        <v>0</v>
      </c>
      <c r="K14" s="124">
        <v>0</v>
      </c>
      <c r="L14" s="55"/>
      <c r="M14" s="19"/>
      <c r="N14" s="19"/>
      <c r="O14" s="19"/>
      <c r="P14" s="19"/>
    </row>
    <row r="15" spans="1:16" x14ac:dyDescent="0.2">
      <c r="A15">
        <v>11</v>
      </c>
      <c r="B15" s="119"/>
      <c r="C15" s="119"/>
      <c r="D15" s="46">
        <v>750</v>
      </c>
      <c r="E15" s="45"/>
      <c r="F15" s="137">
        <f>($G$21/Budget!$D$3)-E15-G15</f>
        <v>1784.8958333333333</v>
      </c>
      <c r="G15" s="122">
        <v>0</v>
      </c>
      <c r="H15" s="104"/>
      <c r="I15" s="78"/>
      <c r="J15" s="123">
        <f t="shared" si="0"/>
        <v>0</v>
      </c>
      <c r="K15" s="124">
        <v>0</v>
      </c>
      <c r="L15" s="55"/>
      <c r="M15" s="19"/>
      <c r="N15" s="19"/>
      <c r="O15" s="19"/>
      <c r="P15" s="19"/>
    </row>
    <row r="16" spans="1:16" x14ac:dyDescent="0.2">
      <c r="A16">
        <v>12</v>
      </c>
      <c r="B16" s="119"/>
      <c r="C16" s="119"/>
      <c r="D16" s="46">
        <v>750</v>
      </c>
      <c r="E16" s="45"/>
      <c r="F16" s="137">
        <f>($G$21/Budget!$D$3)-E16-G16</f>
        <v>1784.8958333333333</v>
      </c>
      <c r="G16" s="122">
        <v>0</v>
      </c>
      <c r="H16" s="104"/>
      <c r="I16" s="78"/>
      <c r="J16" s="123">
        <f t="shared" si="0"/>
        <v>0</v>
      </c>
      <c r="K16" s="124">
        <v>0</v>
      </c>
      <c r="L16" s="55"/>
      <c r="M16" s="19"/>
      <c r="N16" s="19"/>
      <c r="O16" s="19"/>
      <c r="P16" s="19"/>
    </row>
    <row r="17" spans="1:16" x14ac:dyDescent="0.2">
      <c r="A17">
        <v>13</v>
      </c>
      <c r="B17" s="119"/>
      <c r="C17" s="119"/>
      <c r="D17" s="46"/>
      <c r="E17" s="45"/>
      <c r="F17" s="137"/>
      <c r="G17" s="122">
        <v>0</v>
      </c>
      <c r="H17" s="104"/>
      <c r="I17" s="78"/>
      <c r="J17" s="123">
        <f t="shared" si="0"/>
        <v>0</v>
      </c>
      <c r="K17" s="124">
        <v>0</v>
      </c>
      <c r="L17" s="55"/>
      <c r="M17" s="19"/>
      <c r="N17" s="19"/>
      <c r="O17" s="19"/>
      <c r="P17" s="19"/>
    </row>
    <row r="18" spans="1:16" x14ac:dyDescent="0.2">
      <c r="A18">
        <v>14</v>
      </c>
      <c r="B18" s="119"/>
      <c r="C18" s="119"/>
      <c r="D18" s="46"/>
      <c r="E18" s="45"/>
      <c r="F18" s="137"/>
      <c r="G18" s="122">
        <v>0</v>
      </c>
      <c r="H18" s="104"/>
      <c r="I18" s="78"/>
      <c r="J18" s="123">
        <f t="shared" si="0"/>
        <v>0</v>
      </c>
      <c r="K18" s="124">
        <v>0</v>
      </c>
      <c r="L18" s="55"/>
      <c r="M18" s="19"/>
      <c r="N18" s="19"/>
      <c r="O18" s="19"/>
      <c r="P18" s="19"/>
    </row>
    <row r="19" spans="1:16" ht="16" thickBot="1" x14ac:dyDescent="0.25">
      <c r="A19" s="18">
        <v>15</v>
      </c>
      <c r="B19" s="128"/>
      <c r="C19" s="128"/>
      <c r="D19" s="46"/>
      <c r="E19" s="129"/>
      <c r="F19" s="137"/>
      <c r="G19" s="122">
        <v>0</v>
      </c>
      <c r="H19" s="129"/>
      <c r="I19" s="129"/>
      <c r="J19" s="123">
        <f t="shared" si="0"/>
        <v>0</v>
      </c>
      <c r="K19" s="130">
        <v>0</v>
      </c>
      <c r="L19" s="50"/>
    </row>
    <row r="20" spans="1:16" ht="17" thickTop="1" thickBot="1" x14ac:dyDescent="0.25">
      <c r="A20" s="32"/>
      <c r="B20" s="33"/>
      <c r="C20" s="34" t="s">
        <v>53</v>
      </c>
      <c r="D20" s="131"/>
      <c r="E20" s="132">
        <f>SUM(E5:E19)</f>
        <v>0</v>
      </c>
      <c r="F20" s="133">
        <f>SUM(F5:F19)</f>
        <v>21418.75</v>
      </c>
      <c r="G20" s="132">
        <f>SUM(G5:G18)</f>
        <v>0</v>
      </c>
      <c r="H20" s="131"/>
      <c r="I20" s="133">
        <f>SUM(I5:I18)</f>
        <v>0</v>
      </c>
      <c r="J20" s="134">
        <f>SUM(J5:J19)</f>
        <v>0</v>
      </c>
      <c r="K20" s="135">
        <v>0</v>
      </c>
      <c r="L20" s="51">
        <f>J20-SUM(K5:K19)</f>
        <v>0</v>
      </c>
      <c r="M20" t="s">
        <v>69</v>
      </c>
    </row>
    <row r="21" spans="1:16" ht="16" thickBot="1" x14ac:dyDescent="0.25">
      <c r="A21" s="35"/>
      <c r="B21" s="36"/>
      <c r="C21" s="37" t="s">
        <v>54</v>
      </c>
      <c r="D21" s="35"/>
      <c r="E21" s="38">
        <f>15*1000</f>
        <v>15000</v>
      </c>
      <c r="F21" s="35"/>
      <c r="G21" s="48">
        <f>G24-E20</f>
        <v>21418.75</v>
      </c>
      <c r="H21" s="35"/>
      <c r="I21" s="39">
        <f>SUM(I6:I19)</f>
        <v>0</v>
      </c>
      <c r="J21" s="40">
        <f>SUM(E20+G21)</f>
        <v>21418.75</v>
      </c>
      <c r="K21" s="54"/>
      <c r="L21" s="52"/>
    </row>
    <row r="22" spans="1:16" ht="16" thickBot="1" x14ac:dyDescent="0.25">
      <c r="A22" s="21"/>
      <c r="B22" s="22"/>
      <c r="C22" s="28" t="s">
        <v>55</v>
      </c>
      <c r="D22" s="21"/>
      <c r="E22" s="29">
        <f>E20-E21</f>
        <v>-15000</v>
      </c>
      <c r="F22" s="21"/>
      <c r="G22" s="29">
        <f>G20-G21</f>
        <v>-21418.75</v>
      </c>
      <c r="H22" s="21"/>
      <c r="I22" s="30">
        <f>I20-I21</f>
        <v>0</v>
      </c>
      <c r="J22" s="31">
        <f>J20-J21</f>
        <v>-21418.75</v>
      </c>
      <c r="K22" s="31"/>
      <c r="L22" s="53">
        <f>SUM(K5:K19)</f>
        <v>0</v>
      </c>
      <c r="M22" t="s">
        <v>70</v>
      </c>
    </row>
    <row r="24" spans="1:16" x14ac:dyDescent="0.2">
      <c r="F24" s="8" t="s">
        <v>11</v>
      </c>
      <c r="G24" s="47">
        <f>Budget!E103</f>
        <v>21418.75</v>
      </c>
      <c r="I24" t="s">
        <v>65</v>
      </c>
      <c r="J24" s="56"/>
      <c r="K24" s="56"/>
      <c r="L24" s="57">
        <f>L20/15</f>
        <v>0</v>
      </c>
      <c r="M24" t="s">
        <v>71</v>
      </c>
    </row>
    <row r="25" spans="1:16" x14ac:dyDescent="0.2">
      <c r="I25" t="s">
        <v>66</v>
      </c>
    </row>
  </sheetData>
  <mergeCells count="3">
    <mergeCell ref="D3:E3"/>
    <mergeCell ref="F3:G3"/>
    <mergeCell ref="H3:I3"/>
  </mergeCells>
  <phoneticPr fontId="6" type="noConversion"/>
  <pageMargins left="0.7" right="0.7" top="0.75" bottom="0.75" header="0.3" footer="0.3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B2:Z125"/>
  <sheetViews>
    <sheetView showGridLines="0" topLeftCell="A92" zoomScale="150" zoomScaleNormal="150" zoomScalePageLayoutView="150" workbookViewId="0">
      <selection activeCell="E93" sqref="E93"/>
    </sheetView>
  </sheetViews>
  <sheetFormatPr baseColWidth="10" defaultColWidth="8.83203125" defaultRowHeight="15" x14ac:dyDescent="0.2"/>
  <cols>
    <col min="1" max="1" width="8.83203125" style="1"/>
    <col min="2" max="2" width="3.33203125" style="2" customWidth="1"/>
    <col min="3" max="3" width="40.5" style="1" bestFit="1" customWidth="1"/>
    <col min="4" max="4" width="9.83203125" style="1" customWidth="1"/>
    <col min="5" max="5" width="12.5" style="1" customWidth="1"/>
    <col min="6" max="7" width="9.83203125" style="1" customWidth="1"/>
    <col min="8" max="8" width="17" style="1" bestFit="1" customWidth="1"/>
    <col min="9" max="10" width="8.83203125" style="1"/>
    <col min="11" max="11" width="3.33203125" style="1" customWidth="1"/>
    <col min="12" max="12" width="31.6640625" style="1" customWidth="1"/>
    <col min="13" max="13" width="10.33203125" style="1" customWidth="1"/>
    <col min="14" max="16384" width="8.83203125" style="1"/>
  </cols>
  <sheetData>
    <row r="2" spans="2:11" x14ac:dyDescent="0.2">
      <c r="C2" s="144" t="s">
        <v>122</v>
      </c>
      <c r="D2" s="144"/>
    </row>
    <row r="3" spans="2:11" x14ac:dyDescent="0.2">
      <c r="C3" s="15" t="s">
        <v>38</v>
      </c>
      <c r="D3" s="15">
        <v>12</v>
      </c>
    </row>
    <row r="4" spans="2:11" x14ac:dyDescent="0.2">
      <c r="C4" s="15" t="s">
        <v>39</v>
      </c>
      <c r="D4" s="80">
        <v>88</v>
      </c>
    </row>
    <row r="5" spans="2:11" x14ac:dyDescent="0.2">
      <c r="C5" s="15" t="s">
        <v>16</v>
      </c>
      <c r="D5" s="125">
        <v>1.5</v>
      </c>
    </row>
    <row r="6" spans="2:11" x14ac:dyDescent="0.2">
      <c r="C6" s="15" t="s">
        <v>3</v>
      </c>
      <c r="D6" s="15">
        <v>1.5</v>
      </c>
    </row>
    <row r="7" spans="2:11" x14ac:dyDescent="0.2">
      <c r="C7" s="15" t="s">
        <v>15</v>
      </c>
      <c r="D7" s="125">
        <v>2</v>
      </c>
    </row>
    <row r="8" spans="2:11" x14ac:dyDescent="0.2">
      <c r="C8" s="15" t="s">
        <v>37</v>
      </c>
      <c r="D8" s="81">
        <v>150</v>
      </c>
    </row>
    <row r="9" spans="2:11" x14ac:dyDescent="0.2">
      <c r="C9" s="15" t="s">
        <v>36</v>
      </c>
      <c r="D9" s="121">
        <v>0.57499999999999996</v>
      </c>
    </row>
    <row r="11" spans="2:11" x14ac:dyDescent="0.2">
      <c r="D11" s="143" t="s">
        <v>27</v>
      </c>
      <c r="E11" s="143"/>
      <c r="F11" s="143" t="s">
        <v>28</v>
      </c>
      <c r="G11" s="143"/>
      <c r="H11" s="41" t="s">
        <v>30</v>
      </c>
    </row>
    <row r="12" spans="2:11" ht="16" thickBot="1" x14ac:dyDescent="0.25">
      <c r="D12" s="11" t="s">
        <v>26</v>
      </c>
      <c r="E12" s="11" t="s">
        <v>13</v>
      </c>
      <c r="F12" s="11" t="s">
        <v>26</v>
      </c>
      <c r="G12" s="11" t="s">
        <v>13</v>
      </c>
      <c r="H12" s="11" t="s">
        <v>13</v>
      </c>
    </row>
    <row r="13" spans="2:11" ht="17" thickBot="1" x14ac:dyDescent="0.25">
      <c r="B13" s="42">
        <v>1</v>
      </c>
      <c r="C13" s="83" t="s">
        <v>82</v>
      </c>
      <c r="D13" s="84">
        <v>6</v>
      </c>
      <c r="E13" s="85">
        <f>D13*$D$4</f>
        <v>528</v>
      </c>
      <c r="F13" s="100"/>
      <c r="G13" s="85">
        <v>0</v>
      </c>
      <c r="H13" s="101"/>
      <c r="K13" s="10"/>
    </row>
    <row r="14" spans="2:11" ht="9" customHeight="1" x14ac:dyDescent="0.2">
      <c r="D14" s="11"/>
      <c r="E14" s="102"/>
      <c r="F14" s="11"/>
      <c r="G14" s="102"/>
      <c r="H14" s="11"/>
    </row>
    <row r="15" spans="2:11" ht="12.75" customHeight="1" thickBot="1" x14ac:dyDescent="0.25">
      <c r="D15" s="11"/>
      <c r="E15" s="102"/>
      <c r="F15" s="11"/>
      <c r="G15" s="102"/>
      <c r="H15" s="11"/>
    </row>
    <row r="16" spans="2:11" ht="17" thickBot="1" x14ac:dyDescent="0.25">
      <c r="B16" s="42">
        <v>2</v>
      </c>
      <c r="C16" s="83" t="s">
        <v>83</v>
      </c>
      <c r="D16" s="100"/>
      <c r="E16" s="85">
        <f>SUM(E17:E18)</f>
        <v>1320</v>
      </c>
      <c r="F16" s="100"/>
      <c r="G16" s="85">
        <f>SUM(G17:G18)</f>
        <v>0</v>
      </c>
      <c r="H16" s="103"/>
    </row>
    <row r="17" spans="2:8" x14ac:dyDescent="0.2">
      <c r="C17" s="88" t="s">
        <v>90</v>
      </c>
      <c r="D17" s="89">
        <f>10*1.5</f>
        <v>15</v>
      </c>
      <c r="E17" s="90">
        <f>D17*$D$4</f>
        <v>1320</v>
      </c>
      <c r="F17" s="105"/>
      <c r="G17" s="106"/>
      <c r="H17" s="105"/>
    </row>
    <row r="18" spans="2:8" ht="16" thickBot="1" x14ac:dyDescent="0.25">
      <c r="C18" s="92" t="s">
        <v>0</v>
      </c>
      <c r="D18" s="93" t="s">
        <v>1</v>
      </c>
      <c r="E18" s="136"/>
      <c r="F18" s="107"/>
      <c r="G18" s="94"/>
      <c r="H18" s="107"/>
    </row>
    <row r="19" spans="2:8" x14ac:dyDescent="0.2">
      <c r="C19" s="5"/>
      <c r="D19" s="109"/>
      <c r="E19" s="12"/>
      <c r="F19" s="109"/>
      <c r="G19" s="12"/>
      <c r="H19" s="109"/>
    </row>
    <row r="20" spans="2:8" ht="8.25" customHeight="1" thickBot="1" x14ac:dyDescent="0.25">
      <c r="C20" s="110"/>
      <c r="D20" s="11"/>
      <c r="E20" s="102"/>
      <c r="F20" s="11"/>
      <c r="G20" s="102"/>
      <c r="H20" s="11"/>
    </row>
    <row r="21" spans="2:8" ht="16" x14ac:dyDescent="0.2">
      <c r="B21" s="43">
        <v>3</v>
      </c>
      <c r="C21" s="95" t="s">
        <v>56</v>
      </c>
      <c r="D21" s="111"/>
      <c r="E21" s="87">
        <f>SUM(E22:E23)</f>
        <v>2640</v>
      </c>
      <c r="F21" s="111"/>
      <c r="G21" s="87">
        <f>SUM(G22:G23)</f>
        <v>0</v>
      </c>
      <c r="H21" s="112"/>
    </row>
    <row r="22" spans="2:8" x14ac:dyDescent="0.2">
      <c r="C22" s="88" t="s">
        <v>87</v>
      </c>
      <c r="D22" s="89">
        <v>30</v>
      </c>
      <c r="E22" s="90">
        <f>D22*$D$4</f>
        <v>2640</v>
      </c>
      <c r="F22" s="105"/>
      <c r="G22" s="106"/>
      <c r="H22" s="105"/>
    </row>
    <row r="23" spans="2:8" ht="16" thickBot="1" x14ac:dyDescent="0.25">
      <c r="C23" s="92" t="s">
        <v>0</v>
      </c>
      <c r="D23" s="93" t="s">
        <v>14</v>
      </c>
      <c r="E23" s="136"/>
      <c r="F23" s="107"/>
      <c r="G23" s="94"/>
      <c r="H23" s="107"/>
    </row>
    <row r="24" spans="2:8" x14ac:dyDescent="0.2">
      <c r="C24" s="4"/>
      <c r="D24" s="13"/>
      <c r="E24" s="14"/>
      <c r="F24" s="13"/>
      <c r="G24" s="14"/>
      <c r="H24" s="13"/>
    </row>
    <row r="25" spans="2:8" ht="7.5" customHeight="1" thickBot="1" x14ac:dyDescent="0.25">
      <c r="D25" s="11"/>
      <c r="E25" s="102"/>
      <c r="F25" s="11"/>
      <c r="G25" s="102"/>
      <c r="H25" s="11"/>
    </row>
    <row r="26" spans="2:8" ht="16" x14ac:dyDescent="0.2">
      <c r="B26" s="43">
        <v>4</v>
      </c>
      <c r="C26" s="96" t="s">
        <v>84</v>
      </c>
      <c r="D26" s="111"/>
      <c r="E26" s="87">
        <f>SUM(E27:E31)</f>
        <v>4752</v>
      </c>
      <c r="F26" s="111"/>
      <c r="G26" s="87">
        <f>SUM(G27:G31)</f>
        <v>0</v>
      </c>
      <c r="H26" s="112"/>
    </row>
    <row r="27" spans="2:8" x14ac:dyDescent="0.2">
      <c r="C27" s="3" t="s">
        <v>95</v>
      </c>
      <c r="D27" s="82">
        <f>6*D5</f>
        <v>9</v>
      </c>
      <c r="E27" s="86">
        <f>D27*$D$4</f>
        <v>792</v>
      </c>
      <c r="F27" s="11"/>
      <c r="G27" s="106"/>
      <c r="H27" s="11"/>
    </row>
    <row r="28" spans="2:8" x14ac:dyDescent="0.2">
      <c r="C28" s="7" t="s">
        <v>96</v>
      </c>
      <c r="D28" s="89">
        <f>8*D5</f>
        <v>12</v>
      </c>
      <c r="E28" s="90">
        <f>D28*$D$4</f>
        <v>1056</v>
      </c>
      <c r="F28" s="105"/>
      <c r="G28" s="106"/>
      <c r="H28" s="105"/>
    </row>
    <row r="29" spans="2:8" x14ac:dyDescent="0.2">
      <c r="C29" s="7" t="s">
        <v>97</v>
      </c>
      <c r="D29" s="89">
        <f>10*D5</f>
        <v>15</v>
      </c>
      <c r="E29" s="90">
        <f>D29*$D$4</f>
        <v>1320</v>
      </c>
      <c r="F29" s="105"/>
      <c r="G29" s="106"/>
      <c r="H29" s="105"/>
    </row>
    <row r="30" spans="2:8" x14ac:dyDescent="0.2">
      <c r="C30" s="7" t="s">
        <v>81</v>
      </c>
      <c r="D30" s="89">
        <f>9*D5</f>
        <v>13.5</v>
      </c>
      <c r="E30" s="90">
        <f>D30*$D$4</f>
        <v>1188</v>
      </c>
      <c r="F30" s="11"/>
      <c r="G30" s="106"/>
      <c r="H30" s="11"/>
    </row>
    <row r="31" spans="2:8" ht="16" thickBot="1" x14ac:dyDescent="0.25">
      <c r="C31" s="97" t="s">
        <v>86</v>
      </c>
      <c r="D31" s="93">
        <f>3*D5</f>
        <v>4.5</v>
      </c>
      <c r="E31" s="94">
        <f>D31*$D$4</f>
        <v>396</v>
      </c>
      <c r="F31" s="107"/>
      <c r="G31" s="106"/>
      <c r="H31" s="107"/>
    </row>
    <row r="32" spans="2:8" x14ac:dyDescent="0.2">
      <c r="C32" s="4"/>
      <c r="D32" s="13"/>
      <c r="E32" s="14"/>
      <c r="F32" s="13"/>
      <c r="G32" s="14"/>
      <c r="H32" s="13"/>
    </row>
    <row r="33" spans="2:11" ht="6.75" customHeight="1" thickBot="1" x14ac:dyDescent="0.25">
      <c r="D33" s="11"/>
      <c r="E33" s="102"/>
      <c r="F33" s="11"/>
      <c r="G33" s="102"/>
      <c r="H33" s="11"/>
    </row>
    <row r="34" spans="2:11" ht="17" thickBot="1" x14ac:dyDescent="0.25">
      <c r="B34" s="42">
        <v>5</v>
      </c>
      <c r="C34" s="83" t="s">
        <v>85</v>
      </c>
      <c r="D34" s="84">
        <v>8</v>
      </c>
      <c r="E34" s="85">
        <f>D34*$D$4</f>
        <v>704</v>
      </c>
      <c r="F34" s="100"/>
      <c r="G34" s="85">
        <v>0</v>
      </c>
      <c r="H34" s="103"/>
    </row>
    <row r="35" spans="2:11" ht="10.5" customHeight="1" x14ac:dyDescent="0.2">
      <c r="D35" s="11"/>
      <c r="E35" s="102"/>
      <c r="F35" s="11"/>
      <c r="G35" s="102"/>
      <c r="H35" s="11"/>
    </row>
    <row r="36" spans="2:11" ht="7.5" customHeight="1" thickBot="1" x14ac:dyDescent="0.25">
      <c r="D36" s="113"/>
      <c r="E36" s="113"/>
      <c r="F36" s="113"/>
      <c r="G36" s="113"/>
      <c r="H36" s="113"/>
    </row>
    <row r="37" spans="2:11" ht="16" x14ac:dyDescent="0.2">
      <c r="B37" s="43">
        <v>6</v>
      </c>
      <c r="C37" s="95" t="s">
        <v>17</v>
      </c>
      <c r="D37" s="111"/>
      <c r="E37" s="87">
        <f>SUM(E38:E39)</f>
        <v>1760</v>
      </c>
      <c r="F37" s="111"/>
      <c r="G37" s="87">
        <f>SUM(G38:G39)</f>
        <v>0</v>
      </c>
      <c r="H37" s="112"/>
    </row>
    <row r="38" spans="2:11" x14ac:dyDescent="0.2">
      <c r="C38" s="88" t="s">
        <v>88</v>
      </c>
      <c r="D38" s="89">
        <f>10*$D$7</f>
        <v>20</v>
      </c>
      <c r="E38" s="90">
        <f>D38*D4</f>
        <v>1760</v>
      </c>
      <c r="F38" s="105"/>
      <c r="G38" s="106"/>
      <c r="H38" s="105"/>
    </row>
    <row r="39" spans="2:11" ht="16" thickBot="1" x14ac:dyDescent="0.25">
      <c r="C39" s="92" t="s">
        <v>18</v>
      </c>
      <c r="D39" s="93">
        <v>1</v>
      </c>
      <c r="E39" s="136"/>
      <c r="F39" s="107"/>
      <c r="G39" s="106"/>
      <c r="H39" s="107"/>
    </row>
    <row r="40" spans="2:11" x14ac:dyDescent="0.2">
      <c r="C40" s="114"/>
      <c r="D40" s="13"/>
      <c r="E40" s="14"/>
      <c r="F40" s="13"/>
      <c r="G40" s="14"/>
      <c r="H40" s="13"/>
    </row>
    <row r="41" spans="2:11" ht="6" customHeight="1" thickBot="1" x14ac:dyDescent="0.25">
      <c r="D41" s="11"/>
      <c r="E41" s="102"/>
      <c r="F41" s="11"/>
      <c r="G41" s="102"/>
      <c r="H41" s="11"/>
    </row>
    <row r="42" spans="2:11" ht="16" x14ac:dyDescent="0.2">
      <c r="B42" s="43">
        <v>7</v>
      </c>
      <c r="C42" s="95" t="s">
        <v>57</v>
      </c>
      <c r="D42" s="111"/>
      <c r="E42" s="87">
        <f>SUM(E43:E49)</f>
        <v>2846.5</v>
      </c>
      <c r="F42" s="111"/>
      <c r="G42" s="87">
        <f>SUM(G43:G49)</f>
        <v>0</v>
      </c>
      <c r="H42" s="112"/>
    </row>
    <row r="43" spans="2:11" x14ac:dyDescent="0.2">
      <c r="C43" s="98" t="s">
        <v>4</v>
      </c>
      <c r="D43" s="82">
        <f>3*$D$7</f>
        <v>6</v>
      </c>
      <c r="E43" s="86">
        <f>D43*$D$4</f>
        <v>528</v>
      </c>
      <c r="F43" s="11"/>
      <c r="G43" s="106"/>
      <c r="H43" s="11"/>
    </row>
    <row r="44" spans="2:11" x14ac:dyDescent="0.2">
      <c r="C44" s="88" t="s">
        <v>5</v>
      </c>
      <c r="D44" s="89">
        <f>3*$D$7</f>
        <v>6</v>
      </c>
      <c r="E44" s="90">
        <f>D44*$D$4</f>
        <v>528</v>
      </c>
      <c r="F44" s="105"/>
      <c r="G44" s="106"/>
      <c r="H44" s="105"/>
    </row>
    <row r="45" spans="2:11" x14ac:dyDescent="0.2">
      <c r="C45" s="88" t="s">
        <v>6</v>
      </c>
      <c r="D45" s="89">
        <f>3*$D$7</f>
        <v>6</v>
      </c>
      <c r="E45" s="90">
        <f>D45*$D$4</f>
        <v>528</v>
      </c>
      <c r="F45" s="105"/>
      <c r="G45" s="106"/>
      <c r="H45" s="105"/>
      <c r="K45" s="10"/>
    </row>
    <row r="46" spans="2:11" x14ac:dyDescent="0.2">
      <c r="C46" s="88" t="s">
        <v>20</v>
      </c>
      <c r="D46" s="89">
        <v>1</v>
      </c>
      <c r="E46" s="90">
        <v>675</v>
      </c>
      <c r="F46" s="105"/>
      <c r="G46" s="90"/>
      <c r="H46" s="105"/>
    </row>
    <row r="47" spans="2:11" x14ac:dyDescent="0.2">
      <c r="C47" s="88" t="s">
        <v>29</v>
      </c>
      <c r="D47" s="89">
        <v>2</v>
      </c>
      <c r="E47" s="90">
        <f>D47*$D$8</f>
        <v>300</v>
      </c>
      <c r="F47" s="105"/>
      <c r="G47" s="106"/>
      <c r="H47" s="105"/>
    </row>
    <row r="48" spans="2:11" x14ac:dyDescent="0.2">
      <c r="C48" s="88" t="s">
        <v>19</v>
      </c>
      <c r="D48" s="89">
        <v>500</v>
      </c>
      <c r="E48" s="90">
        <f>D48*$D$9</f>
        <v>287.5</v>
      </c>
      <c r="F48" s="105"/>
      <c r="G48" s="106"/>
      <c r="H48" s="105"/>
    </row>
    <row r="49" spans="2:26" ht="16" thickBot="1" x14ac:dyDescent="0.25">
      <c r="C49" s="92" t="s">
        <v>21</v>
      </c>
      <c r="D49" s="93">
        <v>1</v>
      </c>
      <c r="E49" s="136"/>
      <c r="F49" s="107"/>
      <c r="G49" s="106"/>
      <c r="H49" s="107"/>
      <c r="I49" s="10"/>
    </row>
    <row r="50" spans="2:26" ht="10.5" customHeight="1" x14ac:dyDescent="0.2">
      <c r="C50" s="114"/>
      <c r="D50" s="13"/>
      <c r="E50" s="14"/>
      <c r="F50" s="13"/>
      <c r="G50" s="14"/>
      <c r="H50" s="13"/>
    </row>
    <row r="51" spans="2:26" ht="9.75" customHeight="1" thickBot="1" x14ac:dyDescent="0.25">
      <c r="D51" s="11"/>
      <c r="E51" s="102"/>
      <c r="F51" s="11"/>
      <c r="G51" s="102"/>
      <c r="H51" s="11"/>
    </row>
    <row r="52" spans="2:26" ht="16" x14ac:dyDescent="0.2">
      <c r="B52" s="43">
        <v>8</v>
      </c>
      <c r="C52" s="95" t="s">
        <v>99</v>
      </c>
      <c r="D52" s="111"/>
      <c r="E52" s="87">
        <f>SUM(E53:E57)</f>
        <v>997.75</v>
      </c>
      <c r="F52" s="111"/>
      <c r="G52" s="87">
        <f>SUM(G53:G57)</f>
        <v>0</v>
      </c>
      <c r="H52" s="112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2:26" x14ac:dyDescent="0.2">
      <c r="C53" s="98" t="s">
        <v>98</v>
      </c>
      <c r="D53" s="82">
        <f>4*$D$7</f>
        <v>8</v>
      </c>
      <c r="E53" s="86">
        <f>D53*$D$4</f>
        <v>704</v>
      </c>
      <c r="F53" s="11"/>
      <c r="G53" s="106"/>
      <c r="H53" s="11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2:26" x14ac:dyDescent="0.2">
      <c r="C54" s="88" t="s">
        <v>100</v>
      </c>
      <c r="D54" s="89">
        <v>1</v>
      </c>
      <c r="E54" s="99"/>
      <c r="F54" s="105"/>
      <c r="G54" s="106"/>
      <c r="H54" s="11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2:26" x14ac:dyDescent="0.2">
      <c r="C55" s="88" t="s">
        <v>101</v>
      </c>
      <c r="D55" s="89">
        <v>1</v>
      </c>
      <c r="E55" s="90">
        <f>D55*$D$8</f>
        <v>150</v>
      </c>
      <c r="F55" s="105"/>
      <c r="G55" s="106"/>
      <c r="H55" s="105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2:26" x14ac:dyDescent="0.2">
      <c r="C56" s="88" t="s">
        <v>102</v>
      </c>
      <c r="D56" s="89">
        <v>250</v>
      </c>
      <c r="E56" s="90">
        <f>D56*$D$9</f>
        <v>143.75</v>
      </c>
      <c r="F56" s="105"/>
      <c r="G56" s="106"/>
      <c r="H56" s="11"/>
      <c r="L56" s="79"/>
      <c r="M56" s="79" t="s">
        <v>59</v>
      </c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2:26" ht="16" thickBot="1" x14ac:dyDescent="0.25">
      <c r="C57" s="92" t="s">
        <v>103</v>
      </c>
      <c r="D57" s="93">
        <v>1</v>
      </c>
      <c r="E57" s="136"/>
      <c r="F57" s="107"/>
      <c r="G57" s="106"/>
      <c r="H57" s="107"/>
      <c r="I57" s="10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2:26" ht="7.5" customHeight="1" x14ac:dyDescent="0.2">
      <c r="C58" s="114"/>
      <c r="D58" s="13"/>
      <c r="E58" s="14"/>
      <c r="F58" s="13"/>
      <c r="G58" s="14"/>
      <c r="H58" s="13"/>
      <c r="L58" s="79"/>
      <c r="M58" s="98" t="s">
        <v>60</v>
      </c>
      <c r="N58" s="82">
        <v>8</v>
      </c>
      <c r="O58" s="86">
        <f>N58*$D$4</f>
        <v>704</v>
      </c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2:26" ht="10.5" customHeight="1" thickBot="1" x14ac:dyDescent="0.25">
      <c r="D59" s="11"/>
      <c r="E59" s="102"/>
      <c r="F59" s="11"/>
      <c r="G59" s="102"/>
      <c r="H59" s="11"/>
      <c r="L59" s="79"/>
      <c r="M59" s="88" t="s">
        <v>18</v>
      </c>
      <c r="N59" s="89">
        <v>1</v>
      </c>
      <c r="O59" s="90">
        <v>525</v>
      </c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2:26" ht="16" x14ac:dyDescent="0.2">
      <c r="B60" s="43">
        <v>9</v>
      </c>
      <c r="C60" s="95" t="s">
        <v>104</v>
      </c>
      <c r="D60" s="111"/>
      <c r="E60" s="87">
        <f>SUM(E61:E65)</f>
        <v>1291.5</v>
      </c>
      <c r="F60" s="111"/>
      <c r="G60" s="87">
        <f>SUM(G61:G65)</f>
        <v>0</v>
      </c>
      <c r="H60" s="112"/>
      <c r="L60" s="79"/>
      <c r="M60" s="88" t="s">
        <v>12</v>
      </c>
      <c r="N60" s="89">
        <v>0</v>
      </c>
      <c r="O60" s="90">
        <f>N60*$D$8</f>
        <v>0</v>
      </c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2:26" x14ac:dyDescent="0.2">
      <c r="C61" s="98" t="s">
        <v>105</v>
      </c>
      <c r="D61" s="82">
        <f>4*$D$7</f>
        <v>8</v>
      </c>
      <c r="E61" s="86">
        <f>D61*$D$4</f>
        <v>704</v>
      </c>
      <c r="F61" s="11"/>
      <c r="G61" s="106"/>
      <c r="H61" s="11"/>
      <c r="L61" s="79"/>
      <c r="M61" s="88" t="s">
        <v>2</v>
      </c>
      <c r="N61" s="89">
        <v>240</v>
      </c>
      <c r="O61" s="99">
        <f>N61*$D$9</f>
        <v>138</v>
      </c>
      <c r="P61" s="79" t="s">
        <v>61</v>
      </c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2:26" x14ac:dyDescent="0.2">
      <c r="C62" s="88" t="s">
        <v>106</v>
      </c>
      <c r="D62" s="89">
        <v>1</v>
      </c>
      <c r="E62" s="99"/>
      <c r="F62" s="105"/>
      <c r="G62" s="106"/>
      <c r="H62" s="105"/>
      <c r="L62" s="79"/>
      <c r="M62" s="79"/>
      <c r="N62" s="79"/>
      <c r="O62" s="79">
        <f>SUM(O57:O61)</f>
        <v>1367</v>
      </c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2:26" x14ac:dyDescent="0.2">
      <c r="C63" s="88" t="s">
        <v>107</v>
      </c>
      <c r="D63" s="89">
        <v>2</v>
      </c>
      <c r="E63" s="90">
        <f>D63*$D$8</f>
        <v>300</v>
      </c>
      <c r="F63" s="105"/>
      <c r="G63" s="106"/>
      <c r="H63" s="105"/>
      <c r="L63" s="79"/>
      <c r="M63" s="79"/>
      <c r="N63" s="79"/>
      <c r="O63" s="79">
        <f>O62/8</f>
        <v>170.875</v>
      </c>
      <c r="P63" s="79" t="s">
        <v>62</v>
      </c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2:26" x14ac:dyDescent="0.2">
      <c r="C64" s="88" t="s">
        <v>108</v>
      </c>
      <c r="D64" s="89">
        <v>500</v>
      </c>
      <c r="E64" s="90">
        <f>D64*$D$9</f>
        <v>287.5</v>
      </c>
      <c r="F64" s="105"/>
      <c r="G64" s="106"/>
      <c r="H64" s="105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2:26" ht="16" thickBot="1" x14ac:dyDescent="0.25">
      <c r="C65" s="92" t="s">
        <v>109</v>
      </c>
      <c r="D65" s="93">
        <v>1</v>
      </c>
      <c r="E65" s="136"/>
      <c r="F65" s="107"/>
      <c r="G65" s="108"/>
      <c r="H65" s="107"/>
      <c r="L65" s="79"/>
      <c r="M65" s="79">
        <v>106.95</v>
      </c>
      <c r="N65" s="79" t="s">
        <v>63</v>
      </c>
      <c r="O65" s="79" t="s">
        <v>64</v>
      </c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2:26" ht="16" thickBot="1" x14ac:dyDescent="0.25">
      <c r="C66" s="110"/>
      <c r="D66" s="11"/>
      <c r="E66" s="102"/>
      <c r="F66" s="11"/>
      <c r="G66" s="102"/>
      <c r="H66" s="11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2:26" ht="16" x14ac:dyDescent="0.2">
      <c r="B67" s="43">
        <v>10</v>
      </c>
      <c r="C67" s="95" t="s">
        <v>126</v>
      </c>
      <c r="D67" s="111"/>
      <c r="E67" s="87">
        <f>SUM(E68:E72)</f>
        <v>992</v>
      </c>
      <c r="F67" s="111"/>
      <c r="G67" s="87">
        <f>SUM(G68:G72)</f>
        <v>0</v>
      </c>
      <c r="H67" s="111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2:26" x14ac:dyDescent="0.2">
      <c r="C68" s="98" t="s">
        <v>127</v>
      </c>
      <c r="D68" s="82">
        <f>4*$D$7</f>
        <v>8</v>
      </c>
      <c r="E68" s="86">
        <f>D68*$D$4</f>
        <v>704</v>
      </c>
      <c r="F68" s="11"/>
      <c r="G68" s="106"/>
      <c r="H68" s="11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2:26" x14ac:dyDescent="0.2">
      <c r="C69" s="88" t="s">
        <v>128</v>
      </c>
      <c r="D69" s="89">
        <v>1</v>
      </c>
      <c r="E69" s="99"/>
      <c r="F69" s="105"/>
      <c r="G69" s="106"/>
      <c r="H69" s="105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2:26" x14ac:dyDescent="0.2">
      <c r="C70" s="88" t="s">
        <v>129</v>
      </c>
      <c r="D70" s="89">
        <v>1</v>
      </c>
      <c r="E70" s="90">
        <f>D70*$D$8</f>
        <v>150</v>
      </c>
      <c r="F70" s="105"/>
      <c r="G70" s="106"/>
      <c r="H70" s="105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2:26" x14ac:dyDescent="0.2">
      <c r="C71" s="88" t="s">
        <v>130</v>
      </c>
      <c r="D71" s="89">
        <v>240</v>
      </c>
      <c r="E71" s="90">
        <f>D71*$D$9</f>
        <v>138</v>
      </c>
      <c r="F71" s="105"/>
      <c r="G71" s="106"/>
      <c r="H71" s="105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2:26" ht="16" thickBot="1" x14ac:dyDescent="0.25">
      <c r="C72" s="92" t="s">
        <v>131</v>
      </c>
      <c r="D72" s="93">
        <v>1</v>
      </c>
      <c r="E72" s="136"/>
      <c r="F72" s="107"/>
      <c r="G72" s="108"/>
      <c r="H72" s="107"/>
    </row>
    <row r="73" spans="2:26" ht="16" thickBot="1" x14ac:dyDescent="0.25">
      <c r="C73" s="110"/>
      <c r="D73" s="11"/>
      <c r="E73" s="102"/>
      <c r="F73" s="11"/>
      <c r="G73" s="102"/>
      <c r="H73" s="11"/>
    </row>
    <row r="74" spans="2:26" ht="17" thickBot="1" x14ac:dyDescent="0.25">
      <c r="B74" s="42">
        <v>11</v>
      </c>
      <c r="C74" s="83" t="s">
        <v>7</v>
      </c>
      <c r="D74" s="84">
        <v>6</v>
      </c>
      <c r="E74" s="85">
        <f>D74*$D$4</f>
        <v>528</v>
      </c>
      <c r="F74" s="100"/>
      <c r="G74" s="85">
        <v>0</v>
      </c>
      <c r="H74" s="103"/>
    </row>
    <row r="75" spans="2:26" ht="9" customHeight="1" x14ac:dyDescent="0.2">
      <c r="C75" s="114"/>
      <c r="D75" s="13"/>
      <c r="E75" s="14"/>
      <c r="F75" s="13"/>
      <c r="G75" s="14"/>
      <c r="H75" s="13"/>
    </row>
    <row r="76" spans="2:26" ht="6.75" customHeight="1" thickBot="1" x14ac:dyDescent="0.25">
      <c r="D76" s="11"/>
      <c r="E76" s="102"/>
      <c r="F76" s="11"/>
      <c r="G76" s="102"/>
      <c r="H76" s="11"/>
    </row>
    <row r="77" spans="2:26" ht="16" x14ac:dyDescent="0.2">
      <c r="B77" s="43">
        <v>12</v>
      </c>
      <c r="C77" s="95" t="s">
        <v>110</v>
      </c>
      <c r="D77" s="111"/>
      <c r="E77" s="87">
        <f>SUM(E78:E83)</f>
        <v>1084</v>
      </c>
      <c r="F77" s="111"/>
      <c r="G77" s="87">
        <f>SUM(G78:G83)</f>
        <v>0</v>
      </c>
      <c r="H77" s="112"/>
    </row>
    <row r="78" spans="2:26" x14ac:dyDescent="0.2">
      <c r="C78" s="98" t="s">
        <v>111</v>
      </c>
      <c r="D78" s="82">
        <f>4*$D$7</f>
        <v>8</v>
      </c>
      <c r="E78" s="86">
        <f>D78*$D$4</f>
        <v>704</v>
      </c>
      <c r="F78" s="11"/>
      <c r="G78" s="106"/>
      <c r="H78" s="11"/>
    </row>
    <row r="79" spans="2:26" x14ac:dyDescent="0.2">
      <c r="C79" s="88" t="s">
        <v>112</v>
      </c>
      <c r="D79" s="89">
        <v>1</v>
      </c>
      <c r="E79" s="99"/>
      <c r="F79" s="11"/>
      <c r="G79" s="106"/>
      <c r="H79" s="11"/>
    </row>
    <row r="80" spans="2:26" x14ac:dyDescent="0.2">
      <c r="C80" s="88" t="s">
        <v>113</v>
      </c>
      <c r="D80" s="89">
        <v>1</v>
      </c>
      <c r="E80" s="90">
        <f>D80*$D$8</f>
        <v>150</v>
      </c>
      <c r="F80" s="11"/>
      <c r="G80" s="106"/>
      <c r="H80" s="11"/>
      <c r="I80" s="10"/>
    </row>
    <row r="81" spans="2:9" x14ac:dyDescent="0.2">
      <c r="C81" s="88" t="s">
        <v>114</v>
      </c>
      <c r="D81" s="89">
        <v>400</v>
      </c>
      <c r="E81" s="90">
        <f>D81*$D$9</f>
        <v>229.99999999999997</v>
      </c>
      <c r="F81" s="11"/>
      <c r="G81" s="106"/>
      <c r="H81" s="11"/>
    </row>
    <row r="82" spans="2:9" x14ac:dyDescent="0.2">
      <c r="C82" s="88" t="s">
        <v>115</v>
      </c>
      <c r="D82" s="82">
        <v>1</v>
      </c>
      <c r="E82" s="138"/>
      <c r="F82" s="11"/>
      <c r="G82" s="106"/>
      <c r="H82" s="11"/>
    </row>
    <row r="83" spans="2:9" ht="16" thickBot="1" x14ac:dyDescent="0.25">
      <c r="C83" s="98" t="s">
        <v>123</v>
      </c>
      <c r="D83" s="82"/>
      <c r="E83" s="138"/>
      <c r="F83" s="11"/>
      <c r="G83" s="102"/>
      <c r="H83" s="11"/>
    </row>
    <row r="84" spans="2:9" ht="9" customHeight="1" thickBot="1" x14ac:dyDescent="0.25">
      <c r="C84" s="114"/>
      <c r="D84" s="13"/>
      <c r="E84" s="14"/>
      <c r="F84" s="13"/>
      <c r="G84" s="14"/>
      <c r="H84" s="13"/>
    </row>
    <row r="85" spans="2:9" ht="16" x14ac:dyDescent="0.2">
      <c r="B85" s="43">
        <v>13</v>
      </c>
      <c r="C85" s="95" t="s">
        <v>116</v>
      </c>
      <c r="D85" s="111"/>
      <c r="E85" s="87">
        <f>SUM(E86:E90)</f>
        <v>0</v>
      </c>
      <c r="F85" s="111"/>
      <c r="G85" s="87">
        <f>SUM(G86:G90)</f>
        <v>0</v>
      </c>
      <c r="H85" s="112"/>
    </row>
    <row r="86" spans="2:9" x14ac:dyDescent="0.2">
      <c r="C86" s="98" t="s">
        <v>117</v>
      </c>
      <c r="D86" s="82"/>
      <c r="E86" s="86">
        <f>D86*$D$4</f>
        <v>0</v>
      </c>
      <c r="F86" s="11"/>
      <c r="G86" s="106"/>
      <c r="H86" s="11"/>
    </row>
    <row r="87" spans="2:9" x14ac:dyDescent="0.2">
      <c r="C87" s="88" t="s">
        <v>118</v>
      </c>
      <c r="D87" s="89">
        <v>1</v>
      </c>
      <c r="E87" s="90"/>
      <c r="F87" s="11"/>
      <c r="G87" s="106"/>
      <c r="H87" s="11"/>
    </row>
    <row r="88" spans="2:9" x14ac:dyDescent="0.2">
      <c r="C88" s="88" t="s">
        <v>119</v>
      </c>
      <c r="D88" s="89"/>
      <c r="E88" s="90">
        <f>D88*$D$8</f>
        <v>0</v>
      </c>
      <c r="F88" s="11"/>
      <c r="G88" s="106"/>
      <c r="H88" s="11"/>
    </row>
    <row r="89" spans="2:9" x14ac:dyDescent="0.2">
      <c r="C89" s="88" t="s">
        <v>120</v>
      </c>
      <c r="D89" s="89"/>
      <c r="E89" s="90">
        <f>D89*$D$9</f>
        <v>0</v>
      </c>
      <c r="F89" s="11"/>
      <c r="G89" s="106"/>
      <c r="H89" s="11"/>
    </row>
    <row r="90" spans="2:9" ht="16" thickBot="1" x14ac:dyDescent="0.25">
      <c r="C90" s="92" t="s">
        <v>121</v>
      </c>
      <c r="D90" s="93">
        <v>1</v>
      </c>
      <c r="E90" s="136"/>
      <c r="F90" s="107"/>
      <c r="G90" s="108"/>
      <c r="H90" s="107"/>
    </row>
    <row r="91" spans="2:9" ht="7.5" customHeight="1" thickBot="1" x14ac:dyDescent="0.25">
      <c r="D91" s="11"/>
      <c r="E91" s="102"/>
      <c r="F91" s="11"/>
      <c r="G91" s="102"/>
      <c r="H91" s="11"/>
    </row>
    <row r="92" spans="2:9" ht="16" x14ac:dyDescent="0.2">
      <c r="B92" s="43">
        <v>14</v>
      </c>
      <c r="C92" s="95" t="s">
        <v>31</v>
      </c>
      <c r="D92" s="111"/>
      <c r="E92" s="87">
        <f>SUM(E93:E100)</f>
        <v>1975</v>
      </c>
      <c r="F92" s="111"/>
      <c r="G92" s="87">
        <f>SUM(G93:G100)</f>
        <v>0</v>
      </c>
      <c r="H92" s="112"/>
    </row>
    <row r="93" spans="2:9" x14ac:dyDescent="0.2">
      <c r="C93" s="98" t="s">
        <v>22</v>
      </c>
      <c r="D93" s="82">
        <v>1</v>
      </c>
      <c r="E93" s="138">
        <v>400</v>
      </c>
      <c r="F93" s="11"/>
      <c r="G93" s="106"/>
      <c r="H93" s="11"/>
    </row>
    <row r="94" spans="2:9" x14ac:dyDescent="0.2">
      <c r="C94" s="88" t="s">
        <v>124</v>
      </c>
      <c r="D94" s="89">
        <v>1</v>
      </c>
      <c r="E94" s="99">
        <v>450</v>
      </c>
      <c r="F94" s="105"/>
      <c r="G94" s="106"/>
      <c r="H94" s="105"/>
    </row>
    <row r="95" spans="2:9" x14ac:dyDescent="0.2">
      <c r="C95" s="88" t="s">
        <v>91</v>
      </c>
      <c r="D95" s="89">
        <v>0</v>
      </c>
      <c r="E95" s="99">
        <v>200</v>
      </c>
      <c r="F95" s="105"/>
      <c r="G95" s="106"/>
      <c r="H95" s="105"/>
      <c r="I95" s="10"/>
    </row>
    <row r="96" spans="2:9" x14ac:dyDescent="0.2">
      <c r="C96" s="126" t="s">
        <v>92</v>
      </c>
      <c r="D96" s="89">
        <v>1</v>
      </c>
      <c r="E96" s="116">
        <v>500</v>
      </c>
      <c r="F96" s="105"/>
      <c r="G96" s="91"/>
      <c r="H96" s="105"/>
    </row>
    <row r="97" spans="3:17" x14ac:dyDescent="0.2">
      <c r="C97" s="88" t="s">
        <v>25</v>
      </c>
      <c r="D97" s="89">
        <v>1</v>
      </c>
      <c r="E97" s="99">
        <v>100</v>
      </c>
      <c r="F97" s="105"/>
      <c r="G97" s="106"/>
      <c r="H97" s="105"/>
    </row>
    <row r="98" spans="3:17" x14ac:dyDescent="0.2">
      <c r="C98" s="88" t="s">
        <v>94</v>
      </c>
      <c r="D98" s="89">
        <v>0</v>
      </c>
      <c r="E98" s="99">
        <v>200</v>
      </c>
      <c r="F98" s="105"/>
      <c r="G98" s="106"/>
      <c r="H98" s="105"/>
      <c r="K98" s="2"/>
      <c r="M98" s="2"/>
      <c r="Q98" s="117"/>
    </row>
    <row r="99" spans="3:17" x14ac:dyDescent="0.2">
      <c r="C99" s="88" t="s">
        <v>23</v>
      </c>
      <c r="D99" s="89">
        <v>0</v>
      </c>
      <c r="E99" s="99">
        <v>75</v>
      </c>
      <c r="F99" s="105"/>
      <c r="G99" s="106"/>
      <c r="H99" s="105"/>
    </row>
    <row r="100" spans="3:17" ht="16" thickBot="1" x14ac:dyDescent="0.25">
      <c r="C100" s="92" t="s">
        <v>24</v>
      </c>
      <c r="D100" s="93">
        <v>0</v>
      </c>
      <c r="E100" s="136">
        <v>50</v>
      </c>
      <c r="F100" s="107"/>
      <c r="G100" s="108"/>
      <c r="H100" s="107"/>
    </row>
    <row r="101" spans="3:17" ht="7.5" customHeight="1" x14ac:dyDescent="0.2">
      <c r="D101" s="2"/>
      <c r="H101" s="117"/>
    </row>
    <row r="102" spans="3:17" x14ac:dyDescent="0.2">
      <c r="D102" s="2"/>
      <c r="F102" s="2"/>
      <c r="H102" s="117"/>
    </row>
    <row r="103" spans="3:17" x14ac:dyDescent="0.2">
      <c r="D103" s="9" t="s">
        <v>33</v>
      </c>
      <c r="E103" s="10">
        <f>SUM(E13,E16,E21,E26,E34,E37,E42,E52,E60,E74,E77,E92,E67,E85)</f>
        <v>21418.75</v>
      </c>
      <c r="F103" s="10">
        <f>SUM(F13,F16,F21,F26,F34,F37,F42,F52,F60,F77,F92)</f>
        <v>0</v>
      </c>
      <c r="G103" s="10">
        <f>SUM(G13,G16,G21,G26,G34,G37,G42,G52,G60,G77,G92)</f>
        <v>0</v>
      </c>
      <c r="H103" s="10">
        <f>SUM(H13,H16,H21,H26,H34,H37,H42,H52,H60,H77,H92)</f>
        <v>0</v>
      </c>
    </row>
    <row r="105" spans="3:17" x14ac:dyDescent="0.2">
      <c r="D105" s="9" t="s">
        <v>32</v>
      </c>
      <c r="E105" s="10">
        <f>E103/$D$3</f>
        <v>1784.8958333333333</v>
      </c>
    </row>
    <row r="107" spans="3:17" x14ac:dyDescent="0.2">
      <c r="D107" s="9" t="s">
        <v>8</v>
      </c>
      <c r="E107" s="139">
        <v>20000</v>
      </c>
      <c r="F107" s="1" t="s">
        <v>125</v>
      </c>
    </row>
    <row r="109" spans="3:17" x14ac:dyDescent="0.2">
      <c r="D109" s="9" t="s">
        <v>34</v>
      </c>
      <c r="E109" s="10">
        <f>E107-E103</f>
        <v>-1418.75</v>
      </c>
    </row>
    <row r="110" spans="3:17" x14ac:dyDescent="0.2">
      <c r="D110" s="9" t="s">
        <v>35</v>
      </c>
      <c r="E110" s="118">
        <f>E109/D3</f>
        <v>-118.22916666666667</v>
      </c>
    </row>
    <row r="112" spans="3:17" x14ac:dyDescent="0.2">
      <c r="D112" s="9" t="s">
        <v>58</v>
      </c>
      <c r="E112" s="10">
        <f>E13+E17+E22+E27+E28+E29+E30+E31+E38+E43+E44+E45+E53+E61+E68+E74+E78+E86</f>
        <v>15928</v>
      </c>
      <c r="G112" s="10">
        <f>G13+G17+G22+G27+G28+G29+G31+G38+G43+G44+G45+G53+G61+G68+G74+G78</f>
        <v>0</v>
      </c>
      <c r="H112" s="10"/>
    </row>
    <row r="113" spans="2:8" x14ac:dyDescent="0.2">
      <c r="D113" s="9"/>
      <c r="E113" s="10"/>
      <c r="G113" s="10"/>
      <c r="H113" s="10"/>
    </row>
    <row r="114" spans="2:8" x14ac:dyDescent="0.2">
      <c r="B114" s="2" t="s">
        <v>89</v>
      </c>
      <c r="D114" s="9"/>
      <c r="E114" s="10"/>
      <c r="G114" s="10"/>
      <c r="H114" s="10"/>
    </row>
    <row r="115" spans="2:8" x14ac:dyDescent="0.2">
      <c r="B115" s="1"/>
    </row>
    <row r="116" spans="2:8" x14ac:dyDescent="0.2">
      <c r="D116" s="2"/>
      <c r="H116" s="117"/>
    </row>
    <row r="118" spans="2:8" x14ac:dyDescent="0.2">
      <c r="B118" s="1"/>
    </row>
    <row r="119" spans="2:8" x14ac:dyDescent="0.2">
      <c r="B119" s="1"/>
    </row>
    <row r="120" spans="2:8" x14ac:dyDescent="0.2">
      <c r="B120" s="1"/>
    </row>
    <row r="121" spans="2:8" x14ac:dyDescent="0.2">
      <c r="B121" s="1"/>
    </row>
    <row r="122" spans="2:8" x14ac:dyDescent="0.2">
      <c r="B122" s="1"/>
    </row>
    <row r="123" spans="2:8" x14ac:dyDescent="0.2">
      <c r="B123" s="1"/>
    </row>
    <row r="124" spans="2:8" x14ac:dyDescent="0.2">
      <c r="B124" s="1"/>
    </row>
    <row r="125" spans="2:8" x14ac:dyDescent="0.2">
      <c r="B125" s="1"/>
    </row>
  </sheetData>
  <mergeCells count="3">
    <mergeCell ref="D11:E11"/>
    <mergeCell ref="F11:G11"/>
    <mergeCell ref="C2:D2"/>
  </mergeCells>
  <phoneticPr fontId="6" type="noConversion"/>
  <pageMargins left="0.7" right="0.7" top="0.75" bottom="0.75" header="0.3" footer="0.3"/>
  <pageSetup scale="80" fitToHeight="7" orientation="portrait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zoomScale="133" zoomScaleNormal="133" zoomScalePageLayoutView="133" workbookViewId="0">
      <selection activeCell="C12" sqref="C12:C13"/>
    </sheetView>
  </sheetViews>
  <sheetFormatPr baseColWidth="10" defaultColWidth="8.83203125" defaultRowHeight="15" x14ac:dyDescent="0.2"/>
  <cols>
    <col min="1" max="1" width="9.6640625" customWidth="1"/>
    <col min="2" max="2" width="24.6640625" customWidth="1"/>
    <col min="3" max="3" width="27.6640625" customWidth="1"/>
    <col min="4" max="4" width="7.6640625" customWidth="1"/>
    <col min="5" max="5" width="13.6640625" customWidth="1"/>
    <col min="6" max="6" width="0.83203125" customWidth="1"/>
    <col min="7" max="8" width="13.6640625" customWidth="1"/>
  </cols>
  <sheetData>
    <row r="1" spans="1:9" x14ac:dyDescent="0.2">
      <c r="A1" s="58" t="s">
        <v>132</v>
      </c>
      <c r="B1" s="59"/>
      <c r="C1" s="59"/>
      <c r="D1" s="59"/>
      <c r="E1" s="60"/>
      <c r="F1" s="60"/>
      <c r="G1" s="60"/>
      <c r="H1" s="60"/>
      <c r="I1" s="61"/>
    </row>
    <row r="2" spans="1:9" x14ac:dyDescent="0.2">
      <c r="A2" s="58" t="s">
        <v>133</v>
      </c>
      <c r="B2" s="59"/>
      <c r="C2" s="59"/>
      <c r="D2" s="59"/>
      <c r="E2" s="60"/>
      <c r="F2" s="60"/>
      <c r="G2" s="60"/>
      <c r="H2" s="60"/>
      <c r="I2" s="61"/>
    </row>
    <row r="3" spans="1:9" x14ac:dyDescent="0.2">
      <c r="A3" s="58" t="s">
        <v>72</v>
      </c>
      <c r="B3" s="59"/>
      <c r="C3" s="59"/>
      <c r="D3" s="59"/>
      <c r="E3" s="60"/>
      <c r="F3" s="60"/>
      <c r="G3" s="60"/>
      <c r="H3" s="60"/>
      <c r="I3" s="61"/>
    </row>
    <row r="4" spans="1:9" x14ac:dyDescent="0.2">
      <c r="A4" s="58" t="s">
        <v>93</v>
      </c>
      <c r="B4" s="59"/>
      <c r="C4" s="59"/>
      <c r="D4" s="59"/>
      <c r="E4" s="60"/>
      <c r="F4" s="60"/>
      <c r="G4" s="60"/>
      <c r="H4" s="60"/>
      <c r="I4" s="61"/>
    </row>
    <row r="5" spans="1:9" x14ac:dyDescent="0.2">
      <c r="A5" s="61"/>
      <c r="B5" s="62"/>
      <c r="C5" s="63"/>
      <c r="D5" s="61"/>
      <c r="E5" s="64"/>
      <c r="F5" s="64"/>
      <c r="G5" s="64"/>
      <c r="H5" s="64"/>
      <c r="I5" s="61"/>
    </row>
    <row r="6" spans="1:9" x14ac:dyDescent="0.2">
      <c r="A6" s="61"/>
      <c r="B6" s="62"/>
      <c r="C6" s="63"/>
      <c r="D6" s="61"/>
      <c r="E6" s="64"/>
      <c r="F6" s="64"/>
      <c r="G6" s="64"/>
      <c r="H6" s="64"/>
      <c r="I6" s="61"/>
    </row>
    <row r="7" spans="1:9" x14ac:dyDescent="0.2">
      <c r="A7" s="65" t="s">
        <v>42</v>
      </c>
      <c r="B7" s="65" t="s">
        <v>73</v>
      </c>
      <c r="C7" s="65" t="s">
        <v>80</v>
      </c>
      <c r="D7" s="65" t="s">
        <v>74</v>
      </c>
      <c r="E7" s="67" t="s">
        <v>75</v>
      </c>
      <c r="F7" s="67"/>
      <c r="G7" s="67" t="s">
        <v>76</v>
      </c>
      <c r="H7" s="67" t="s">
        <v>77</v>
      </c>
      <c r="I7" s="68"/>
    </row>
    <row r="8" spans="1:9" x14ac:dyDescent="0.2">
      <c r="A8" s="61"/>
      <c r="B8" s="62"/>
      <c r="C8" s="63"/>
      <c r="D8" s="61"/>
      <c r="E8" s="64"/>
      <c r="F8" s="64"/>
      <c r="G8" s="64"/>
      <c r="H8" s="64"/>
      <c r="I8" s="61"/>
    </row>
    <row r="9" spans="1:9" x14ac:dyDescent="0.2">
      <c r="A9" s="69">
        <v>42523</v>
      </c>
      <c r="B9" s="70" t="s">
        <v>78</v>
      </c>
      <c r="C9" s="71"/>
      <c r="D9" s="68"/>
      <c r="E9" s="72"/>
      <c r="F9" s="73"/>
      <c r="G9" s="72"/>
      <c r="H9" s="72">
        <v>0</v>
      </c>
      <c r="I9" s="61"/>
    </row>
    <row r="10" spans="1:9" x14ac:dyDescent="0.2">
      <c r="A10" s="69"/>
      <c r="B10" s="70"/>
      <c r="C10" s="71"/>
      <c r="D10" s="61"/>
      <c r="E10" s="72"/>
      <c r="F10" s="72"/>
      <c r="G10" s="72"/>
      <c r="H10" s="72">
        <f t="shared" ref="H10:H29" si="0">H9+E10-G10</f>
        <v>0</v>
      </c>
      <c r="I10" s="61"/>
    </row>
    <row r="11" spans="1:9" x14ac:dyDescent="0.2">
      <c r="A11" s="69"/>
      <c r="B11" s="70"/>
      <c r="C11" s="71"/>
      <c r="D11" s="61"/>
      <c r="E11" s="72"/>
      <c r="F11" s="72"/>
      <c r="G11" s="72"/>
      <c r="H11" s="72">
        <f t="shared" si="0"/>
        <v>0</v>
      </c>
      <c r="I11" s="61"/>
    </row>
    <row r="12" spans="1:9" x14ac:dyDescent="0.2">
      <c r="A12" s="69"/>
      <c r="B12" s="70"/>
      <c r="C12" s="71"/>
      <c r="D12" s="61"/>
      <c r="E12" s="72"/>
      <c r="F12" s="72"/>
      <c r="G12" s="72"/>
      <c r="H12" s="72">
        <f t="shared" si="0"/>
        <v>0</v>
      </c>
    </row>
    <row r="13" spans="1:9" x14ac:dyDescent="0.2">
      <c r="A13" s="69"/>
      <c r="B13" s="70"/>
      <c r="C13" s="71"/>
      <c r="D13" s="61"/>
      <c r="E13" s="72"/>
      <c r="F13" s="72"/>
      <c r="G13" s="72"/>
      <c r="H13" s="72">
        <f t="shared" si="0"/>
        <v>0</v>
      </c>
    </row>
    <row r="14" spans="1:9" x14ac:dyDescent="0.2">
      <c r="A14" s="69"/>
      <c r="B14" s="70"/>
      <c r="C14" s="71"/>
      <c r="D14" s="61"/>
      <c r="E14" s="72"/>
      <c r="F14" s="72"/>
      <c r="G14" s="72"/>
      <c r="H14" s="72">
        <f t="shared" si="0"/>
        <v>0</v>
      </c>
    </row>
    <row r="15" spans="1:9" x14ac:dyDescent="0.2">
      <c r="A15" s="69"/>
      <c r="B15" s="70"/>
      <c r="C15" s="71"/>
      <c r="D15" s="61"/>
      <c r="E15" s="72"/>
      <c r="F15" s="72"/>
      <c r="G15" s="72"/>
      <c r="H15" s="72">
        <f t="shared" si="0"/>
        <v>0</v>
      </c>
    </row>
    <row r="16" spans="1:9" x14ac:dyDescent="0.2">
      <c r="A16" s="69"/>
      <c r="B16" s="70"/>
      <c r="C16" s="71"/>
      <c r="D16" s="61"/>
      <c r="E16" s="72"/>
      <c r="F16" s="72"/>
      <c r="G16" s="72"/>
      <c r="H16" s="72">
        <f t="shared" si="0"/>
        <v>0</v>
      </c>
    </row>
    <row r="17" spans="1:8" x14ac:dyDescent="0.2">
      <c r="A17" s="69"/>
      <c r="B17" s="70"/>
      <c r="C17" s="71"/>
      <c r="D17" s="61"/>
      <c r="E17" s="72"/>
      <c r="F17" s="72"/>
      <c r="G17" s="72"/>
      <c r="H17" s="72">
        <f t="shared" si="0"/>
        <v>0</v>
      </c>
    </row>
    <row r="18" spans="1:8" x14ac:dyDescent="0.2">
      <c r="A18" s="127"/>
      <c r="B18" s="75"/>
      <c r="C18" s="66"/>
      <c r="D18" s="61"/>
      <c r="E18" s="72"/>
      <c r="F18" s="72"/>
      <c r="G18" s="72"/>
      <c r="H18" s="72">
        <f t="shared" si="0"/>
        <v>0</v>
      </c>
    </row>
    <row r="19" spans="1:8" x14ac:dyDescent="0.2">
      <c r="A19" s="127"/>
      <c r="B19" s="75"/>
      <c r="C19" s="66"/>
      <c r="D19" s="61"/>
      <c r="E19" s="72"/>
      <c r="F19" s="72"/>
      <c r="G19" s="72"/>
      <c r="H19" s="72">
        <f t="shared" si="0"/>
        <v>0</v>
      </c>
    </row>
    <row r="20" spans="1:8" x14ac:dyDescent="0.2">
      <c r="A20" s="127"/>
      <c r="B20" s="75"/>
      <c r="C20" s="66"/>
      <c r="D20" s="61"/>
      <c r="E20" s="72"/>
      <c r="F20" s="72"/>
      <c r="G20" s="72"/>
      <c r="H20" s="72">
        <f t="shared" si="0"/>
        <v>0</v>
      </c>
    </row>
    <row r="21" spans="1:8" x14ac:dyDescent="0.2">
      <c r="A21" s="69"/>
      <c r="B21" s="70"/>
      <c r="C21" s="71"/>
      <c r="D21" s="61"/>
      <c r="E21" s="72"/>
      <c r="F21" s="72"/>
      <c r="G21" s="72"/>
      <c r="H21" s="72">
        <f t="shared" si="0"/>
        <v>0</v>
      </c>
    </row>
    <row r="22" spans="1:8" x14ac:dyDescent="0.2">
      <c r="A22" s="69"/>
      <c r="B22" s="75"/>
      <c r="C22" s="71"/>
      <c r="D22" s="61"/>
      <c r="E22" s="72"/>
      <c r="F22" s="72"/>
      <c r="G22" s="72"/>
      <c r="H22" s="72">
        <f t="shared" si="0"/>
        <v>0</v>
      </c>
    </row>
    <row r="23" spans="1:8" x14ac:dyDescent="0.2">
      <c r="A23" s="127"/>
      <c r="B23" s="75"/>
      <c r="C23" s="66"/>
      <c r="D23" s="68"/>
      <c r="E23" s="76"/>
      <c r="F23" s="76"/>
      <c r="G23" s="76"/>
      <c r="H23" s="72">
        <f t="shared" si="0"/>
        <v>0</v>
      </c>
    </row>
    <row r="24" spans="1:8" x14ac:dyDescent="0.2">
      <c r="A24" s="127"/>
      <c r="B24" s="75"/>
      <c r="C24" s="66"/>
      <c r="D24" s="68"/>
      <c r="E24" s="76"/>
      <c r="F24" s="76"/>
      <c r="G24" s="76"/>
      <c r="H24" s="72">
        <f t="shared" si="0"/>
        <v>0</v>
      </c>
    </row>
    <row r="25" spans="1:8" x14ac:dyDescent="0.2">
      <c r="A25" s="69"/>
      <c r="B25" s="70"/>
      <c r="C25" s="71"/>
      <c r="D25" s="61"/>
      <c r="E25" s="72"/>
      <c r="F25" s="72"/>
      <c r="G25" s="72"/>
      <c r="H25" s="72">
        <f t="shared" si="0"/>
        <v>0</v>
      </c>
    </row>
    <row r="26" spans="1:8" x14ac:dyDescent="0.2">
      <c r="A26" s="69"/>
      <c r="B26" s="70"/>
      <c r="C26" s="71"/>
      <c r="D26" s="61"/>
      <c r="E26" s="72"/>
      <c r="F26" s="72"/>
      <c r="G26" s="72"/>
      <c r="H26" s="72">
        <f t="shared" si="0"/>
        <v>0</v>
      </c>
    </row>
    <row r="27" spans="1:8" x14ac:dyDescent="0.2">
      <c r="A27" s="69"/>
      <c r="B27" s="70"/>
      <c r="C27" s="71"/>
      <c r="D27" s="61"/>
      <c r="E27" s="72"/>
      <c r="F27" s="72"/>
      <c r="G27" s="72"/>
      <c r="H27" s="72">
        <f t="shared" si="0"/>
        <v>0</v>
      </c>
    </row>
    <row r="28" spans="1:8" x14ac:dyDescent="0.2">
      <c r="A28" s="69"/>
      <c r="B28" s="70"/>
      <c r="C28" s="71"/>
      <c r="D28" s="61"/>
      <c r="E28" s="72"/>
      <c r="F28" s="72"/>
      <c r="G28" s="72"/>
      <c r="H28" s="72">
        <f t="shared" si="0"/>
        <v>0</v>
      </c>
    </row>
    <row r="29" spans="1:8" x14ac:dyDescent="0.2">
      <c r="A29" s="69"/>
      <c r="B29" s="70"/>
      <c r="C29" s="71"/>
      <c r="D29" s="61"/>
      <c r="E29" s="72"/>
      <c r="F29" s="72"/>
      <c r="G29" s="72"/>
      <c r="H29" s="72">
        <f t="shared" si="0"/>
        <v>0</v>
      </c>
    </row>
    <row r="30" spans="1:8" x14ac:dyDescent="0.2">
      <c r="B30" s="62"/>
      <c r="C30" s="63"/>
      <c r="D30" s="61"/>
      <c r="E30" s="74"/>
      <c r="F30" s="72"/>
      <c r="G30" s="74"/>
    </row>
    <row r="31" spans="1:8" ht="16" thickBot="1" x14ac:dyDescent="0.25">
      <c r="B31" s="75" t="s">
        <v>79</v>
      </c>
      <c r="C31" s="66"/>
      <c r="D31" s="68"/>
      <c r="E31" s="76">
        <f>SUM(E9:E30)</f>
        <v>0</v>
      </c>
      <c r="F31" s="76"/>
      <c r="G31" s="76">
        <f>SUM(G9:G30)</f>
        <v>0</v>
      </c>
    </row>
    <row r="32" spans="1:8" ht="16" thickTop="1" x14ac:dyDescent="0.2">
      <c r="B32" s="62"/>
      <c r="C32" s="63"/>
      <c r="D32" s="61"/>
      <c r="E32" s="77"/>
      <c r="F32" s="72"/>
      <c r="G32" s="77"/>
    </row>
  </sheetData>
  <pageMargins left="0.7" right="0.7" top="0.75" bottom="0.75" header="0.3" footer="0.3"/>
  <pageSetup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Budget</vt:lpstr>
      <vt:lpstr>2015 Bank Bal</vt:lpstr>
    </vt:vector>
  </TitlesOfParts>
  <Company>Thomson Reuters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Teymy Bahmani</dc:creator>
  <cp:lastModifiedBy>Microsoft Office User</cp:lastModifiedBy>
  <cp:lastPrinted>2015-08-11T02:28:43Z</cp:lastPrinted>
  <dcterms:created xsi:type="dcterms:W3CDTF">2014-05-20T21:56:46Z</dcterms:created>
  <dcterms:modified xsi:type="dcterms:W3CDTF">2018-03-26T20:59:46Z</dcterms:modified>
</cp:coreProperties>
</file>